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@Cityopen\"/>
    </mc:Choice>
  </mc:AlternateContent>
  <xr:revisionPtr revIDLastSave="0" documentId="8_{F4785A80-A50C-4A64-AE03-F9FAB8578A92}" xr6:coauthVersionLast="45" xr6:coauthVersionMax="45" xr10:uidLastSave="{00000000-0000-0000-0000-000000000000}"/>
  <bookViews>
    <workbookView xWindow="-120" yWindow="-120" windowWidth="20730" windowHeight="11160" tabRatio="866" xr2:uid="{00000000-000D-0000-FFFF-FFFF00000000}"/>
  </bookViews>
  <sheets>
    <sheet name="Таблица №2.2 Стерлитамак. агл" sheetId="8" r:id="rId1"/>
    <sheet name="Таблица №6 Стерлитамакская агл" sheetId="9" r:id="rId2"/>
  </sheets>
  <definedNames>
    <definedName name="_xlnm.Print_Area" localSheetId="0">'Таблица №2.2 Стерлитамак. агл'!$A$1:$AR$1113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14" i="8" l="1"/>
  <c r="K613" i="8"/>
  <c r="K49" i="8" l="1"/>
  <c r="S916" i="8" l="1"/>
  <c r="S919" i="8"/>
  <c r="Q919" i="8"/>
  <c r="Q916" i="8"/>
  <c r="M919" i="8"/>
  <c r="M917" i="8"/>
  <c r="K919" i="8"/>
  <c r="K916" i="8"/>
  <c r="K917" i="8"/>
  <c r="S799" i="8" l="1"/>
  <c r="Q800" i="8"/>
  <c r="Q799" i="8"/>
  <c r="S793" i="8"/>
  <c r="Q794" i="8"/>
  <c r="Q793" i="8"/>
  <c r="M26" i="9" l="1"/>
  <c r="K26" i="9"/>
  <c r="F26" i="9"/>
  <c r="E26" i="9"/>
  <c r="G26" i="9" s="1"/>
  <c r="D26" i="9"/>
  <c r="N25" i="9"/>
  <c r="L25" i="9"/>
  <c r="G47" i="8"/>
  <c r="F47" i="8"/>
  <c r="E47" i="8"/>
  <c r="D47" i="8"/>
  <c r="K48" i="8"/>
  <c r="E855" i="8" l="1"/>
  <c r="F855" i="8"/>
  <c r="G855" i="8"/>
  <c r="D855" i="8"/>
  <c r="M289" i="9"/>
  <c r="K289" i="9"/>
  <c r="E289" i="9"/>
  <c r="D289" i="9"/>
  <c r="M199" i="9"/>
  <c r="K199" i="9"/>
  <c r="I199" i="9"/>
  <c r="E199" i="9"/>
  <c r="D199" i="9"/>
  <c r="J199" i="9" l="1"/>
  <c r="I183" i="9"/>
  <c r="E245" i="9"/>
  <c r="D245" i="9"/>
  <c r="M183" i="9"/>
  <c r="I26" i="9"/>
  <c r="N24" i="9"/>
  <c r="L24" i="9"/>
  <c r="J24" i="9"/>
  <c r="K857" i="8" l="1"/>
  <c r="K856" i="8"/>
  <c r="M855" i="8"/>
  <c r="M792" i="8"/>
  <c r="M793" i="8"/>
  <c r="K794" i="8"/>
  <c r="K793" i="8"/>
  <c r="E664" i="8"/>
  <c r="D664" i="8"/>
  <c r="F664" i="8"/>
  <c r="G664" i="8"/>
  <c r="M856" i="8" l="1"/>
  <c r="M889" i="8"/>
  <c r="K890" i="8"/>
  <c r="E792" i="8"/>
  <c r="D792" i="8"/>
  <c r="K799" i="8"/>
  <c r="K880" i="8" s="1"/>
  <c r="K666" i="8"/>
  <c r="K665" i="8"/>
  <c r="M665" i="8"/>
  <c r="M664" i="8"/>
  <c r="K623" i="8"/>
  <c r="K884" i="8" s="1"/>
  <c r="M621" i="8"/>
  <c r="M882" i="8" s="1"/>
  <c r="K621" i="8"/>
  <c r="K882" i="8" s="1"/>
  <c r="K875" i="8" l="1"/>
  <c r="K874" i="8"/>
  <c r="N249" i="9"/>
  <c r="L249" i="9"/>
  <c r="J249" i="9"/>
  <c r="N186" i="9"/>
  <c r="L186" i="9"/>
  <c r="J186" i="9"/>
  <c r="N185" i="9"/>
  <c r="L185" i="9"/>
  <c r="J185" i="9"/>
  <c r="N137" i="9"/>
  <c r="L137" i="9"/>
  <c r="J137" i="9"/>
  <c r="N110" i="9"/>
  <c r="L110" i="9"/>
  <c r="J110" i="9"/>
  <c r="N99" i="9"/>
  <c r="L99" i="9"/>
  <c r="J99" i="9"/>
  <c r="N96" i="9"/>
  <c r="L96" i="9"/>
  <c r="J96" i="9"/>
  <c r="N94" i="9"/>
  <c r="L94" i="9"/>
  <c r="J94" i="9"/>
  <c r="N63" i="9"/>
  <c r="L63" i="9"/>
  <c r="J63" i="9"/>
  <c r="N55" i="9"/>
  <c r="L55" i="9"/>
  <c r="J55" i="9"/>
  <c r="N49" i="9"/>
  <c r="L49" i="9"/>
  <c r="J49" i="9"/>
  <c r="S167" i="8"/>
  <c r="S212" i="8"/>
  <c r="Y215" i="8"/>
  <c r="Y334" i="8"/>
  <c r="Y385" i="8"/>
  <c r="Y393" i="8"/>
  <c r="S404" i="8"/>
  <c r="Y408" i="8"/>
  <c r="Y411" i="8"/>
  <c r="M417" i="8"/>
  <c r="Y467" i="8"/>
  <c r="Y573" i="8"/>
  <c r="Y578" i="8"/>
  <c r="D612" i="8"/>
  <c r="E612" i="8"/>
  <c r="F612" i="8"/>
  <c r="G612" i="8"/>
  <c r="M612" i="8"/>
  <c r="M873" i="8" s="1"/>
  <c r="AE612" i="8"/>
  <c r="AK612" i="8"/>
  <c r="AQ612" i="8"/>
  <c r="Q613" i="8"/>
  <c r="S613" i="8"/>
  <c r="W613" i="8"/>
  <c r="AC613" i="8"/>
  <c r="AE613" i="8"/>
  <c r="AI613" i="8"/>
  <c r="AK613" i="8"/>
  <c r="AO613" i="8"/>
  <c r="AQ613" i="8"/>
  <c r="Q614" i="8"/>
  <c r="W614" i="8"/>
  <c r="AC614" i="8"/>
  <c r="AI614" i="8"/>
  <c r="AO614" i="8"/>
  <c r="Q617" i="8"/>
  <c r="S617" i="8"/>
  <c r="AC619" i="8"/>
  <c r="AE619" i="8"/>
  <c r="Q621" i="8"/>
  <c r="S621" i="8"/>
  <c r="W621" i="8"/>
  <c r="Y621" i="8"/>
  <c r="AC621" i="8"/>
  <c r="AE621" i="8"/>
  <c r="AI621" i="8"/>
  <c r="AK621" i="8"/>
  <c r="AO621" i="8"/>
  <c r="AQ621" i="8"/>
  <c r="Q622" i="8"/>
  <c r="W622" i="8"/>
  <c r="AC622" i="8"/>
  <c r="AI622" i="8"/>
  <c r="AO622" i="8"/>
  <c r="M623" i="8"/>
  <c r="M884" i="8" s="1"/>
  <c r="Q623" i="8"/>
  <c r="S623" i="8"/>
  <c r="W623" i="8"/>
  <c r="Y623" i="8"/>
  <c r="AC623" i="8"/>
  <c r="AE623" i="8"/>
  <c r="AI623" i="8"/>
  <c r="AK623" i="8"/>
  <c r="AO623" i="8"/>
  <c r="K624" i="8"/>
  <c r="K885" i="8" s="1"/>
  <c r="M624" i="8"/>
  <c r="M885" i="8" s="1"/>
  <c r="Q624" i="8"/>
  <c r="S624" i="8"/>
  <c r="W624" i="8"/>
  <c r="Y624" i="8"/>
  <c r="AI624" i="8"/>
  <c r="AK624" i="8"/>
  <c r="AO624" i="8"/>
  <c r="AQ624" i="8"/>
  <c r="K625" i="8"/>
  <c r="M625" i="8"/>
  <c r="M886" i="8" s="1"/>
  <c r="AC625" i="8"/>
  <c r="AO625" i="8"/>
  <c r="AQ625" i="8"/>
  <c r="Q626" i="8"/>
  <c r="S626" i="8"/>
  <c r="W626" i="8"/>
  <c r="Y626" i="8"/>
  <c r="AO626" i="8"/>
  <c r="M629" i="8"/>
  <c r="M890" i="8" s="1"/>
  <c r="K630" i="8"/>
  <c r="M630" i="8"/>
  <c r="M891" i="8" s="1"/>
  <c r="Q630" i="8"/>
  <c r="W630" i="8"/>
  <c r="AO630" i="8"/>
  <c r="AQ630" i="8"/>
  <c r="M613" i="8" l="1"/>
  <c r="M874" i="8" s="1"/>
  <c r="S612" i="8"/>
  <c r="T612" i="8" s="1"/>
  <c r="S630" i="8"/>
  <c r="N612" i="8"/>
  <c r="Y613" i="8"/>
  <c r="Y612" i="8"/>
  <c r="Y630" i="8"/>
  <c r="N242" i="9" l="1"/>
  <c r="N233" i="9"/>
  <c r="N206" i="9"/>
  <c r="N181" i="9"/>
  <c r="L181" i="9"/>
  <c r="J181" i="9"/>
  <c r="N180" i="9"/>
  <c r="L180" i="9"/>
  <c r="J180" i="9"/>
  <c r="N179" i="9"/>
  <c r="L179" i="9"/>
  <c r="J179" i="9"/>
  <c r="N178" i="9"/>
  <c r="L178" i="9"/>
  <c r="J178" i="9"/>
  <c r="N177" i="9"/>
  <c r="L177" i="9"/>
  <c r="J177" i="9"/>
  <c r="N176" i="9"/>
  <c r="L176" i="9"/>
  <c r="J176" i="9"/>
  <c r="N175" i="9"/>
  <c r="L175" i="9"/>
  <c r="J175" i="9"/>
  <c r="N174" i="9"/>
  <c r="L174" i="9"/>
  <c r="J174" i="9"/>
  <c r="N173" i="9"/>
  <c r="L173" i="9"/>
  <c r="J173" i="9"/>
  <c r="N172" i="9"/>
  <c r="L172" i="9"/>
  <c r="J172" i="9"/>
  <c r="N171" i="9"/>
  <c r="L171" i="9"/>
  <c r="J171" i="9"/>
  <c r="N170" i="9"/>
  <c r="L170" i="9"/>
  <c r="J170" i="9"/>
  <c r="N169" i="9"/>
  <c r="L169" i="9"/>
  <c r="J169" i="9"/>
  <c r="N168" i="9"/>
  <c r="L168" i="9"/>
  <c r="J168" i="9"/>
  <c r="N167" i="9"/>
  <c r="L167" i="9"/>
  <c r="J167" i="9"/>
  <c r="N166" i="9"/>
  <c r="L166" i="9"/>
  <c r="J166" i="9"/>
  <c r="N165" i="9"/>
  <c r="L165" i="9"/>
  <c r="J165" i="9"/>
  <c r="N164" i="9"/>
  <c r="L164" i="9"/>
  <c r="J164" i="9"/>
  <c r="N163" i="9"/>
  <c r="L163" i="9"/>
  <c r="J163" i="9"/>
  <c r="N162" i="9"/>
  <c r="L162" i="9"/>
  <c r="J162" i="9"/>
  <c r="N161" i="9"/>
  <c r="L161" i="9"/>
  <c r="J161" i="9"/>
  <c r="N160" i="9"/>
  <c r="L160" i="9"/>
  <c r="J160" i="9"/>
  <c r="N159" i="9"/>
  <c r="L159" i="9"/>
  <c r="J159" i="9"/>
  <c r="N158" i="9"/>
  <c r="L158" i="9"/>
  <c r="J158" i="9"/>
  <c r="N157" i="9"/>
  <c r="L157" i="9"/>
  <c r="J157" i="9"/>
  <c r="N156" i="9"/>
  <c r="L156" i="9"/>
  <c r="J156" i="9"/>
  <c r="N155" i="9"/>
  <c r="L155" i="9"/>
  <c r="J155" i="9"/>
  <c r="N154" i="9"/>
  <c r="L154" i="9"/>
  <c r="J154" i="9"/>
  <c r="N153" i="9"/>
  <c r="L153" i="9"/>
  <c r="J153" i="9"/>
  <c r="N152" i="9"/>
  <c r="L152" i="9"/>
  <c r="J152" i="9"/>
  <c r="N151" i="9"/>
  <c r="L151" i="9"/>
  <c r="J151" i="9"/>
  <c r="N150" i="9"/>
  <c r="L150" i="9"/>
  <c r="J150" i="9"/>
  <c r="N149" i="9"/>
  <c r="L149" i="9"/>
  <c r="J149" i="9"/>
  <c r="N148" i="9"/>
  <c r="L148" i="9"/>
  <c r="J148" i="9"/>
  <c r="N147" i="9"/>
  <c r="L147" i="9"/>
  <c r="J147" i="9"/>
  <c r="N146" i="9"/>
  <c r="L146" i="9"/>
  <c r="J146" i="9"/>
  <c r="N145" i="9"/>
  <c r="L145" i="9"/>
  <c r="J145" i="9"/>
  <c r="N144" i="9"/>
  <c r="L144" i="9"/>
  <c r="J144" i="9"/>
  <c r="N143" i="9"/>
  <c r="L143" i="9"/>
  <c r="J143" i="9"/>
  <c r="N142" i="9"/>
  <c r="L142" i="9"/>
  <c r="J142" i="9"/>
  <c r="N141" i="9"/>
  <c r="L141" i="9"/>
  <c r="J141" i="9"/>
  <c r="N140" i="9"/>
  <c r="L140" i="9"/>
  <c r="J140" i="9"/>
  <c r="N139" i="9"/>
  <c r="L139" i="9"/>
  <c r="J139" i="9"/>
  <c r="N138" i="9"/>
  <c r="L138" i="9"/>
  <c r="J138" i="9"/>
  <c r="N136" i="9"/>
  <c r="L136" i="9"/>
  <c r="J136" i="9"/>
  <c r="N135" i="9"/>
  <c r="L135" i="9"/>
  <c r="J135" i="9"/>
  <c r="N134" i="9"/>
  <c r="L134" i="9"/>
  <c r="J134" i="9"/>
  <c r="N133" i="9"/>
  <c r="L133" i="9"/>
  <c r="J133" i="9"/>
  <c r="N132" i="9"/>
  <c r="L132" i="9"/>
  <c r="J132" i="9"/>
  <c r="N131" i="9"/>
  <c r="L131" i="9"/>
  <c r="J131" i="9"/>
  <c r="N130" i="9"/>
  <c r="L130" i="9"/>
  <c r="J130" i="9"/>
  <c r="N129" i="9"/>
  <c r="L129" i="9"/>
  <c r="J129" i="9"/>
  <c r="N128" i="9"/>
  <c r="L128" i="9"/>
  <c r="J128" i="9"/>
  <c r="N127" i="9"/>
  <c r="L127" i="9"/>
  <c r="J127" i="9"/>
  <c r="N126" i="9"/>
  <c r="L126" i="9"/>
  <c r="J126" i="9"/>
  <c r="N125" i="9"/>
  <c r="L125" i="9"/>
  <c r="J125" i="9"/>
  <c r="N124" i="9"/>
  <c r="L124" i="9"/>
  <c r="J124" i="9"/>
  <c r="N123" i="9"/>
  <c r="L123" i="9"/>
  <c r="J123" i="9"/>
  <c r="N122" i="9"/>
  <c r="L122" i="9"/>
  <c r="J122" i="9"/>
  <c r="N121" i="9"/>
  <c r="L121" i="9"/>
  <c r="J121" i="9"/>
  <c r="N120" i="9"/>
  <c r="L120" i="9"/>
  <c r="J120" i="9"/>
  <c r="N119" i="9"/>
  <c r="L119" i="9"/>
  <c r="J119" i="9"/>
  <c r="N118" i="9"/>
  <c r="L118" i="9"/>
  <c r="J118" i="9"/>
  <c r="N117" i="9"/>
  <c r="L117" i="9"/>
  <c r="J117" i="9"/>
  <c r="N116" i="9"/>
  <c r="L116" i="9"/>
  <c r="J116" i="9"/>
  <c r="N115" i="9"/>
  <c r="L115" i="9"/>
  <c r="J115" i="9"/>
  <c r="N114" i="9"/>
  <c r="L114" i="9"/>
  <c r="J114" i="9"/>
  <c r="N113" i="9"/>
  <c r="L113" i="9"/>
  <c r="J113" i="9"/>
  <c r="N112" i="9"/>
  <c r="L112" i="9"/>
  <c r="J112" i="9"/>
  <c r="N109" i="9"/>
  <c r="L109" i="9"/>
  <c r="J109" i="9"/>
  <c r="N108" i="9"/>
  <c r="L108" i="9"/>
  <c r="J108" i="9"/>
  <c r="N107" i="9"/>
  <c r="L107" i="9"/>
  <c r="J107" i="9"/>
  <c r="N106" i="9"/>
  <c r="L106" i="9"/>
  <c r="J106" i="9"/>
  <c r="N105" i="9"/>
  <c r="L105" i="9"/>
  <c r="J105" i="9"/>
  <c r="N104" i="9"/>
  <c r="L104" i="9"/>
  <c r="J104" i="9"/>
  <c r="N103" i="9"/>
  <c r="L103" i="9"/>
  <c r="J103" i="9"/>
  <c r="N102" i="9"/>
  <c r="L102" i="9"/>
  <c r="J102" i="9"/>
  <c r="N101" i="9"/>
  <c r="L101" i="9"/>
  <c r="J101" i="9"/>
  <c r="N100" i="9"/>
  <c r="L100" i="9"/>
  <c r="J100" i="9"/>
  <c r="N98" i="9"/>
  <c r="L98" i="9"/>
  <c r="J98" i="9"/>
  <c r="N97" i="9"/>
  <c r="L97" i="9"/>
  <c r="J97" i="9"/>
  <c r="N95" i="9"/>
  <c r="L95" i="9"/>
  <c r="J95" i="9"/>
  <c r="N93" i="9"/>
  <c r="L93" i="9"/>
  <c r="J93" i="9"/>
  <c r="N92" i="9"/>
  <c r="L92" i="9"/>
  <c r="J92" i="9"/>
  <c r="N91" i="9"/>
  <c r="L91" i="9"/>
  <c r="J91" i="9"/>
  <c r="N90" i="9"/>
  <c r="L90" i="9"/>
  <c r="J90" i="9"/>
  <c r="N89" i="9"/>
  <c r="L89" i="9"/>
  <c r="J89" i="9"/>
  <c r="N88" i="9"/>
  <c r="L88" i="9"/>
  <c r="J88" i="9"/>
  <c r="N87" i="9"/>
  <c r="L87" i="9"/>
  <c r="J87" i="9"/>
  <c r="N86" i="9"/>
  <c r="L86" i="9"/>
  <c r="J86" i="9"/>
  <c r="N85" i="9"/>
  <c r="L85" i="9"/>
  <c r="J85" i="9"/>
  <c r="N84" i="9"/>
  <c r="L84" i="9"/>
  <c r="J84" i="9"/>
  <c r="N83" i="9"/>
  <c r="L83" i="9"/>
  <c r="J83" i="9"/>
  <c r="N82" i="9"/>
  <c r="L82" i="9"/>
  <c r="J82" i="9"/>
  <c r="N81" i="9"/>
  <c r="L81" i="9"/>
  <c r="J81" i="9"/>
  <c r="N80" i="9"/>
  <c r="L80" i="9"/>
  <c r="J80" i="9"/>
  <c r="N79" i="9"/>
  <c r="L79" i="9"/>
  <c r="J79" i="9"/>
  <c r="N78" i="9"/>
  <c r="L78" i="9"/>
  <c r="J78" i="9"/>
  <c r="N77" i="9"/>
  <c r="L77" i="9"/>
  <c r="J77" i="9"/>
  <c r="N76" i="9"/>
  <c r="L76" i="9"/>
  <c r="J76" i="9"/>
  <c r="N75" i="9"/>
  <c r="L75" i="9"/>
  <c r="J75" i="9"/>
  <c r="N74" i="9"/>
  <c r="L74" i="9"/>
  <c r="J74" i="9"/>
  <c r="N73" i="9"/>
  <c r="L73" i="9"/>
  <c r="J73" i="9"/>
  <c r="N72" i="9"/>
  <c r="L72" i="9"/>
  <c r="J72" i="9"/>
  <c r="N71" i="9"/>
  <c r="L71" i="9"/>
  <c r="J71" i="9"/>
  <c r="N70" i="9"/>
  <c r="L70" i="9"/>
  <c r="J70" i="9"/>
  <c r="N69" i="9"/>
  <c r="L69" i="9"/>
  <c r="J69" i="9"/>
  <c r="N68" i="9"/>
  <c r="L68" i="9"/>
  <c r="J68" i="9"/>
  <c r="N67" i="9"/>
  <c r="J67" i="9"/>
  <c r="N66" i="9"/>
  <c r="L66" i="9"/>
  <c r="J66" i="9"/>
  <c r="N65" i="9"/>
  <c r="L65" i="9"/>
  <c r="J65" i="9"/>
  <c r="N64" i="9"/>
  <c r="L64" i="9"/>
  <c r="J64" i="9"/>
  <c r="N62" i="9"/>
  <c r="L62" i="9"/>
  <c r="J62" i="9"/>
  <c r="N61" i="9"/>
  <c r="L61" i="9"/>
  <c r="J61" i="9"/>
  <c r="N60" i="9"/>
  <c r="L60" i="9"/>
  <c r="J60" i="9"/>
  <c r="N59" i="9"/>
  <c r="L59" i="9"/>
  <c r="J59" i="9"/>
  <c r="N58" i="9"/>
  <c r="L58" i="9"/>
  <c r="J58" i="9"/>
  <c r="N57" i="9"/>
  <c r="K57" i="9"/>
  <c r="J57" i="9"/>
  <c r="N56" i="9"/>
  <c r="L56" i="9"/>
  <c r="J56" i="9"/>
  <c r="N54" i="9"/>
  <c r="L54" i="9"/>
  <c r="J54" i="9"/>
  <c r="N53" i="9"/>
  <c r="L53" i="9"/>
  <c r="J53" i="9"/>
  <c r="N52" i="9"/>
  <c r="L52" i="9"/>
  <c r="J52" i="9"/>
  <c r="N51" i="9"/>
  <c r="L51" i="9"/>
  <c r="J51" i="9"/>
  <c r="N50" i="9"/>
  <c r="L50" i="9"/>
  <c r="J50" i="9"/>
  <c r="N48" i="9"/>
  <c r="L48" i="9"/>
  <c r="J48" i="9"/>
  <c r="N47" i="9"/>
  <c r="L47" i="9"/>
  <c r="J47" i="9"/>
  <c r="N46" i="9"/>
  <c r="L46" i="9"/>
  <c r="J46" i="9"/>
  <c r="N45" i="9"/>
  <c r="L45" i="9"/>
  <c r="J45" i="9"/>
  <c r="N44" i="9"/>
  <c r="L44" i="9"/>
  <c r="J44" i="9"/>
  <c r="N43" i="9"/>
  <c r="L43" i="9"/>
  <c r="J43" i="9"/>
  <c r="N42" i="9"/>
  <c r="L42" i="9"/>
  <c r="J42" i="9"/>
  <c r="N41" i="9"/>
  <c r="L41" i="9"/>
  <c r="J41" i="9"/>
  <c r="N40" i="9"/>
  <c r="L40" i="9"/>
  <c r="J40" i="9"/>
  <c r="N39" i="9"/>
  <c r="L39" i="9"/>
  <c r="J39" i="9"/>
  <c r="N38" i="9"/>
  <c r="L38" i="9"/>
  <c r="J38" i="9"/>
  <c r="N37" i="9"/>
  <c r="L37" i="9"/>
  <c r="J37" i="9"/>
  <c r="N36" i="9"/>
  <c r="L36" i="9"/>
  <c r="J36" i="9"/>
  <c r="N35" i="9"/>
  <c r="L35" i="9"/>
  <c r="J35" i="9"/>
  <c r="N34" i="9"/>
  <c r="L34" i="9"/>
  <c r="J34" i="9"/>
  <c r="N33" i="9"/>
  <c r="L33" i="9"/>
  <c r="J33" i="9"/>
  <c r="N32" i="9"/>
  <c r="L32" i="9"/>
  <c r="J32" i="9"/>
  <c r="N31" i="9"/>
  <c r="L31" i="9"/>
  <c r="J31" i="9"/>
  <c r="N30" i="9"/>
  <c r="L30" i="9"/>
  <c r="J30" i="9"/>
  <c r="N29" i="9"/>
  <c r="L29" i="9"/>
  <c r="J29" i="9"/>
  <c r="N23" i="9"/>
  <c r="L23" i="9"/>
  <c r="J23" i="9"/>
  <c r="M245" i="9"/>
  <c r="N244" i="9"/>
  <c r="K245" i="9"/>
  <c r="L244" i="9"/>
  <c r="I245" i="9"/>
  <c r="J244" i="9"/>
  <c r="L57" i="9" l="1"/>
  <c r="K183" i="9"/>
  <c r="Q49" i="8" l="1"/>
  <c r="Q48" i="8"/>
  <c r="S48" i="8"/>
  <c r="AC894" i="8" l="1"/>
  <c r="W894" i="8"/>
  <c r="Q894" i="8"/>
  <c r="K894" i="8"/>
  <c r="AE893" i="8"/>
  <c r="AC893" i="8"/>
  <c r="Y893" i="8"/>
  <c r="W893" i="8"/>
  <c r="S893" i="8"/>
  <c r="Q893" i="8"/>
  <c r="M893" i="8"/>
  <c r="K893" i="8"/>
  <c r="AQ892" i="8"/>
  <c r="AO892" i="8"/>
  <c r="AK892" i="8"/>
  <c r="AI892" i="8"/>
  <c r="AE892" i="8"/>
  <c r="AC892" i="8"/>
  <c r="Y892" i="8"/>
  <c r="W892" i="8"/>
  <c r="S892" i="8"/>
  <c r="Q892" i="8"/>
  <c r="AQ891" i="8"/>
  <c r="AO891" i="8"/>
  <c r="AK891" i="8"/>
  <c r="AI891" i="8"/>
  <c r="AE891" i="8"/>
  <c r="AC891" i="8"/>
  <c r="Y891" i="8"/>
  <c r="W891" i="8"/>
  <c r="S891" i="8"/>
  <c r="Q891" i="8"/>
  <c r="K891" i="8"/>
  <c r="AK890" i="8"/>
  <c r="AI890" i="8"/>
  <c r="AE890" i="8"/>
  <c r="AC890" i="8"/>
  <c r="AK889" i="8"/>
  <c r="AI889" i="8"/>
  <c r="AE889" i="8"/>
  <c r="AC889" i="8"/>
  <c r="Y889" i="8"/>
  <c r="W889" i="8"/>
  <c r="K889" i="8"/>
  <c r="AQ888" i="8"/>
  <c r="AO888" i="8"/>
  <c r="AK888" i="8"/>
  <c r="AI888" i="8"/>
  <c r="AE888" i="8"/>
  <c r="AC888" i="8"/>
  <c r="Y888" i="8"/>
  <c r="W888" i="8"/>
  <c r="S888" i="8"/>
  <c r="Q888" i="8"/>
  <c r="M888" i="8"/>
  <c r="K888" i="8"/>
  <c r="AQ887" i="8"/>
  <c r="AO887" i="8"/>
  <c r="Y887" i="8"/>
  <c r="W887" i="8"/>
  <c r="S887" i="8"/>
  <c r="Q887" i="8"/>
  <c r="M887" i="8"/>
  <c r="K887" i="8"/>
  <c r="AQ886" i="8"/>
  <c r="AK886" i="8"/>
  <c r="AI886" i="8"/>
  <c r="AE886" i="8"/>
  <c r="AC886" i="8"/>
  <c r="K886" i="8"/>
  <c r="AK885" i="8"/>
  <c r="AI885" i="8"/>
  <c r="AE885" i="8"/>
  <c r="Y885" i="8"/>
  <c r="W885" i="8"/>
  <c r="S885" i="8"/>
  <c r="Q885" i="8"/>
  <c r="AQ882" i="8"/>
  <c r="AK882" i="8"/>
  <c r="AE882" i="8"/>
  <c r="Y882" i="8"/>
  <c r="S882" i="8"/>
  <c r="AQ880" i="8"/>
  <c r="AO880" i="8"/>
  <c r="AK880" i="8"/>
  <c r="AI880" i="8"/>
  <c r="AE880" i="8"/>
  <c r="AC880" i="8"/>
  <c r="S880" i="8"/>
  <c r="Q880" i="8"/>
  <c r="AO879" i="8"/>
  <c r="AI879" i="8"/>
  <c r="W879" i="8"/>
  <c r="Q879" i="8"/>
  <c r="K879" i="8"/>
  <c r="AQ878" i="8"/>
  <c r="AO878" i="8"/>
  <c r="AK878" i="8"/>
  <c r="AI878" i="8"/>
  <c r="AE878" i="8"/>
  <c r="AC878" i="8"/>
  <c r="Y878" i="8"/>
  <c r="W878" i="8"/>
  <c r="S878" i="8"/>
  <c r="Q878" i="8"/>
  <c r="M878" i="8"/>
  <c r="K878" i="8"/>
  <c r="K877" i="8"/>
  <c r="S876" i="8"/>
  <c r="Q876" i="8"/>
  <c r="M876" i="8"/>
  <c r="K876" i="8"/>
  <c r="AO857" i="8"/>
  <c r="AI857" i="8"/>
  <c r="AC857" i="8"/>
  <c r="W857" i="8"/>
  <c r="Q857" i="8"/>
  <c r="AQ856" i="8"/>
  <c r="AO856" i="8"/>
  <c r="AK856" i="8"/>
  <c r="AI856" i="8"/>
  <c r="AC856" i="8"/>
  <c r="Y856" i="8"/>
  <c r="W856" i="8"/>
  <c r="S856" i="8"/>
  <c r="Q856" i="8"/>
  <c r="AQ855" i="8"/>
  <c r="AK855" i="8"/>
  <c r="Y855" i="8"/>
  <c r="S855" i="8"/>
  <c r="AE835" i="8"/>
  <c r="AE856" i="8" s="1"/>
  <c r="AO811" i="8"/>
  <c r="AO894" i="8" s="1"/>
  <c r="AI811" i="8"/>
  <c r="AI894" i="8" s="1"/>
  <c r="AO810" i="8"/>
  <c r="AO893" i="8" s="1"/>
  <c r="AK810" i="8"/>
  <c r="AK893" i="8" s="1"/>
  <c r="AI810" i="8"/>
  <c r="AI893" i="8" s="1"/>
  <c r="AQ809" i="8"/>
  <c r="AQ889" i="8" s="1"/>
  <c r="AO809" i="8"/>
  <c r="AO889" i="8" s="1"/>
  <c r="S889" i="8"/>
  <c r="Q889" i="8"/>
  <c r="AK806" i="8"/>
  <c r="AK887" i="8" s="1"/>
  <c r="AI806" i="8"/>
  <c r="AI887" i="8" s="1"/>
  <c r="AC806" i="8"/>
  <c r="AC887" i="8" s="1"/>
  <c r="AE803" i="8"/>
  <c r="AE884" i="8" s="1"/>
  <c r="AC803" i="8"/>
  <c r="AC884" i="8" s="1"/>
  <c r="Y803" i="8"/>
  <c r="W803" i="8"/>
  <c r="M803" i="8"/>
  <c r="K803" i="8"/>
  <c r="W800" i="8"/>
  <c r="K800" i="8"/>
  <c r="K881" i="8" s="1"/>
  <c r="Y799" i="8"/>
  <c r="Y880" i="8" s="1"/>
  <c r="W799" i="8"/>
  <c r="W880" i="8" s="1"/>
  <c r="M799" i="8"/>
  <c r="M880" i="8" s="1"/>
  <c r="AO794" i="8"/>
  <c r="AI794" i="8"/>
  <c r="AC794" i="8"/>
  <c r="W794" i="8"/>
  <c r="AQ793" i="8"/>
  <c r="AO793" i="8"/>
  <c r="AK793" i="8"/>
  <c r="AI793" i="8"/>
  <c r="AC793" i="8"/>
  <c r="W793" i="8"/>
  <c r="AK792" i="8"/>
  <c r="G792" i="8"/>
  <c r="G873" i="8" s="1"/>
  <c r="F792" i="8"/>
  <c r="Y780" i="8"/>
  <c r="Y793" i="8" s="1"/>
  <c r="AE742" i="8"/>
  <c r="AE733" i="8"/>
  <c r="AQ717" i="8"/>
  <c r="AQ792" i="8" s="1"/>
  <c r="AE717" i="8"/>
  <c r="AE702" i="8"/>
  <c r="AE695" i="8"/>
  <c r="AE683" i="8"/>
  <c r="AO668" i="8"/>
  <c r="AO877" i="8" s="1"/>
  <c r="AI668" i="8"/>
  <c r="AI877" i="8" s="1"/>
  <c r="AC668" i="8"/>
  <c r="AC877" i="8" s="1"/>
  <c r="W668" i="8"/>
  <c r="W877" i="8" s="1"/>
  <c r="AQ667" i="8"/>
  <c r="AQ876" i="8" s="1"/>
  <c r="AO667" i="8"/>
  <c r="AO876" i="8" s="1"/>
  <c r="AK667" i="8"/>
  <c r="AK876" i="8" s="1"/>
  <c r="AI667" i="8"/>
  <c r="AI876" i="8" s="1"/>
  <c r="AE667" i="8"/>
  <c r="AE876" i="8" s="1"/>
  <c r="AC667" i="8"/>
  <c r="AC876" i="8" s="1"/>
  <c r="Y667" i="8"/>
  <c r="Y876" i="8" s="1"/>
  <c r="W667" i="8"/>
  <c r="W876" i="8" s="1"/>
  <c r="W666" i="8"/>
  <c r="Q666" i="8"/>
  <c r="Y665" i="8"/>
  <c r="W665" i="8"/>
  <c r="S665" i="8"/>
  <c r="Q665" i="8"/>
  <c r="AQ664" i="8"/>
  <c r="AK664" i="8"/>
  <c r="AE664" i="8"/>
  <c r="Y664" i="8"/>
  <c r="S664" i="8"/>
  <c r="E873" i="8" l="1"/>
  <c r="D873" i="8"/>
  <c r="F873" i="8"/>
  <c r="AE793" i="8"/>
  <c r="AE874" i="8" s="1"/>
  <c r="W875" i="8"/>
  <c r="AI875" i="8"/>
  <c r="AK874" i="8"/>
  <c r="Q875" i="8"/>
  <c r="AO875" i="8"/>
  <c r="AU664" i="8"/>
  <c r="S792" i="8"/>
  <c r="AE806" i="8"/>
  <c r="AE887" i="8" s="1"/>
  <c r="AQ874" i="8"/>
  <c r="AC875" i="8"/>
  <c r="Y874" i="8"/>
  <c r="AE792" i="8"/>
  <c r="Y792" i="8"/>
  <c r="S874" i="8"/>
  <c r="AQ810" i="8"/>
  <c r="AQ893" i="8" s="1"/>
  <c r="AE855" i="8"/>
  <c r="AU792" i="8" l="1"/>
  <c r="AU855" i="8"/>
  <c r="AU873" i="8" l="1"/>
  <c r="AQ890" i="8"/>
  <c r="AO890" i="8"/>
  <c r="Y890" i="8"/>
  <c r="W890" i="8"/>
  <c r="S890" i="8"/>
  <c r="Q890" i="8"/>
  <c r="AO886" i="8"/>
  <c r="Y886" i="8"/>
  <c r="W886" i="8"/>
  <c r="S886" i="8"/>
  <c r="Q886" i="8"/>
  <c r="AQ885" i="8"/>
  <c r="AO885" i="8"/>
  <c r="AC885" i="8"/>
  <c r="AQ884" i="8"/>
  <c r="AO884" i="8"/>
  <c r="AK884" i="8"/>
  <c r="AI884" i="8"/>
  <c r="Y884" i="8"/>
  <c r="W884" i="8"/>
  <c r="S884" i="8"/>
  <c r="Q884" i="8"/>
  <c r="AO883" i="8"/>
  <c r="AI883" i="8"/>
  <c r="AC883" i="8"/>
  <c r="W883" i="8"/>
  <c r="Q883" i="8"/>
  <c r="AO882" i="8"/>
  <c r="AI882" i="8"/>
  <c r="AC882" i="8"/>
  <c r="W882" i="8"/>
  <c r="Q882" i="8"/>
  <c r="AO881" i="8"/>
  <c r="AI881" i="8"/>
  <c r="AC881" i="8"/>
  <c r="W881" i="8"/>
  <c r="Q881" i="8"/>
  <c r="AC879" i="8"/>
  <c r="Q877" i="8"/>
  <c r="AO874" i="8"/>
  <c r="AI874" i="8"/>
  <c r="AC874" i="8"/>
  <c r="W874" i="8"/>
  <c r="Q874" i="8"/>
  <c r="AQ873" i="8"/>
  <c r="AK873" i="8"/>
  <c r="AE873" i="8"/>
  <c r="S873" i="8"/>
  <c r="Y873" i="8" l="1"/>
  <c r="AT873" i="8" l="1"/>
  <c r="AU612" i="8"/>
  <c r="AT935" i="8" l="1"/>
  <c r="AO49" i="8" l="1"/>
  <c r="AI49" i="8"/>
  <c r="AC49" i="8"/>
  <c r="W49" i="8"/>
  <c r="AO48" i="8"/>
  <c r="AI48" i="8"/>
  <c r="AC48" i="8"/>
  <c r="W48" i="8"/>
  <c r="AS37" i="8"/>
  <c r="AS35" i="8"/>
  <c r="AS33" i="8"/>
  <c r="AS31" i="8"/>
  <c r="AS29" i="8"/>
  <c r="AS27" i="8"/>
  <c r="AS25" i="8"/>
  <c r="AS21" i="8"/>
  <c r="AS17" i="8"/>
  <c r="AS11" i="8"/>
  <c r="AS10" i="8"/>
  <c r="AS9" i="8"/>
  <c r="AS47" i="8" l="1"/>
  <c r="AQ1097" i="8" l="1"/>
  <c r="M1105" i="8" l="1"/>
  <c r="K1105" i="8"/>
  <c r="M1096" i="8"/>
  <c r="S937" i="8" l="1"/>
  <c r="M937" i="8"/>
  <c r="G937" i="8"/>
  <c r="F937" i="8"/>
  <c r="E937" i="8"/>
  <c r="D937" i="8"/>
  <c r="AI1098" i="8" l="1"/>
  <c r="AI1097" i="8"/>
  <c r="AI1104" i="8"/>
  <c r="AK1103" i="8"/>
  <c r="AK1097" i="8"/>
  <c r="AK1096" i="8"/>
  <c r="AQ1096" i="8"/>
  <c r="AQ1105" i="8"/>
  <c r="AO1106" i="8"/>
  <c r="AO1105" i="8"/>
  <c r="AO1098" i="8"/>
  <c r="AO1097" i="8"/>
  <c r="AK1105" i="8"/>
  <c r="AI1106" i="8"/>
  <c r="AI1105" i="8"/>
  <c r="AC1106" i="8"/>
  <c r="AC1105" i="8"/>
  <c r="AE1105" i="8" l="1"/>
  <c r="AE1096" i="8"/>
  <c r="AE1097" i="8"/>
  <c r="AC1098" i="8"/>
  <c r="AC1097" i="8"/>
  <c r="Y1105" i="8"/>
  <c r="W1106" i="8"/>
  <c r="W1105" i="8"/>
  <c r="Y1097" i="8"/>
  <c r="W1098" i="8"/>
  <c r="W1097" i="8"/>
  <c r="Y1096" i="8"/>
  <c r="Q1106" i="8"/>
  <c r="Q1105" i="8"/>
  <c r="S1105" i="8"/>
  <c r="S1097" i="8"/>
  <c r="Q1098" i="8"/>
  <c r="Q1097" i="8"/>
  <c r="S1096" i="8"/>
  <c r="K1106" i="8"/>
  <c r="M1099" i="8"/>
  <c r="M1097" i="8"/>
  <c r="K1100" i="8"/>
  <c r="K1098" i="8"/>
  <c r="K1097" i="8"/>
  <c r="E111" i="9"/>
  <c r="E183" i="9" s="1"/>
  <c r="D111" i="9"/>
  <c r="D183" i="9" s="1"/>
  <c r="J183" i="9" l="1"/>
  <c r="J111" i="9"/>
  <c r="N111" i="9"/>
  <c r="L111" i="9"/>
  <c r="L183" i="9" l="1"/>
  <c r="N183" i="9"/>
  <c r="N243" i="9"/>
  <c r="L243" i="9"/>
  <c r="J243" i="9"/>
  <c r="L242" i="9"/>
  <c r="J242" i="9"/>
  <c r="N241" i="9"/>
  <c r="L241" i="9"/>
  <c r="J241" i="9"/>
  <c r="N240" i="9"/>
  <c r="L240" i="9"/>
  <c r="J240" i="9"/>
  <c r="N239" i="9"/>
  <c r="L239" i="9"/>
  <c r="J239" i="9"/>
  <c r="N238" i="9"/>
  <c r="L238" i="9"/>
  <c r="J238" i="9"/>
  <c r="N237" i="9"/>
  <c r="L237" i="9"/>
  <c r="J237" i="9"/>
  <c r="N236" i="9"/>
  <c r="L236" i="9"/>
  <c r="J236" i="9"/>
  <c r="N235" i="9"/>
  <c r="L235" i="9"/>
  <c r="J235" i="9"/>
  <c r="N234" i="9"/>
  <c r="L234" i="9"/>
  <c r="J234" i="9"/>
  <c r="L233" i="9"/>
  <c r="J233" i="9"/>
  <c r="N232" i="9"/>
  <c r="L232" i="9"/>
  <c r="J232" i="9"/>
  <c r="N231" i="9"/>
  <c r="L231" i="9"/>
  <c r="J231" i="9"/>
  <c r="N230" i="9"/>
  <c r="L230" i="9"/>
  <c r="J230" i="9"/>
  <c r="N229" i="9"/>
  <c r="L229" i="9"/>
  <c r="J229" i="9"/>
  <c r="N228" i="9"/>
  <c r="L228" i="9"/>
  <c r="J228" i="9"/>
  <c r="N227" i="9"/>
  <c r="L227" i="9"/>
  <c r="J227" i="9"/>
  <c r="N226" i="9"/>
  <c r="L226" i="9"/>
  <c r="J226" i="9"/>
  <c r="N225" i="9"/>
  <c r="L225" i="9"/>
  <c r="J225" i="9"/>
  <c r="N224" i="9"/>
  <c r="L224" i="9"/>
  <c r="J224" i="9"/>
  <c r="N223" i="9"/>
  <c r="L223" i="9"/>
  <c r="J223" i="9"/>
  <c r="N222" i="9"/>
  <c r="L222" i="9"/>
  <c r="J222" i="9"/>
  <c r="N221" i="9"/>
  <c r="L221" i="9"/>
  <c r="J221" i="9"/>
  <c r="N220" i="9"/>
  <c r="L220" i="9"/>
  <c r="J220" i="9"/>
  <c r="N219" i="9"/>
  <c r="L219" i="9"/>
  <c r="J219" i="9"/>
  <c r="N218" i="9"/>
  <c r="L218" i="9"/>
  <c r="J218" i="9"/>
  <c r="N217" i="9"/>
  <c r="L217" i="9"/>
  <c r="J217" i="9"/>
  <c r="N216" i="9"/>
  <c r="L216" i="9"/>
  <c r="J216" i="9"/>
  <c r="N215" i="9"/>
  <c r="L215" i="9"/>
  <c r="J215" i="9"/>
  <c r="N214" i="9"/>
  <c r="L214" i="9"/>
  <c r="J214" i="9"/>
  <c r="N213" i="9"/>
  <c r="L213" i="9"/>
  <c r="J213" i="9"/>
  <c r="N212" i="9"/>
  <c r="L212" i="9"/>
  <c r="J212" i="9"/>
  <c r="N211" i="9"/>
  <c r="L211" i="9"/>
  <c r="J211" i="9"/>
  <c r="N210" i="9"/>
  <c r="L210" i="9"/>
  <c r="J210" i="9"/>
  <c r="N209" i="9"/>
  <c r="L209" i="9"/>
  <c r="J209" i="9"/>
  <c r="N208" i="9"/>
  <c r="L208" i="9"/>
  <c r="J208" i="9"/>
  <c r="N207" i="9"/>
  <c r="L207" i="9"/>
  <c r="J207" i="9"/>
  <c r="L206" i="9"/>
  <c r="J206" i="9"/>
  <c r="N205" i="9"/>
  <c r="L205" i="9"/>
  <c r="J205" i="9"/>
  <c r="N204" i="9"/>
  <c r="L204" i="9"/>
  <c r="J204" i="9"/>
  <c r="N203" i="9"/>
  <c r="L203" i="9"/>
  <c r="J203" i="9"/>
  <c r="N202" i="9"/>
  <c r="L202" i="9"/>
  <c r="J202" i="9"/>
  <c r="N201" i="9"/>
  <c r="L201" i="9"/>
  <c r="J201" i="9"/>
  <c r="J247" i="9"/>
  <c r="L247" i="9"/>
  <c r="N247" i="9"/>
  <c r="J245" i="9" l="1"/>
  <c r="L245" i="9"/>
  <c r="N26" i="9" l="1"/>
  <c r="N22" i="9"/>
  <c r="L22" i="9"/>
  <c r="N21" i="9"/>
  <c r="L21" i="9"/>
  <c r="N20" i="9"/>
  <c r="L20" i="9"/>
  <c r="N19" i="9"/>
  <c r="L19" i="9"/>
  <c r="N18" i="9"/>
  <c r="L18" i="9"/>
  <c r="N17" i="9"/>
  <c r="L17" i="9"/>
  <c r="N16" i="9"/>
  <c r="L16" i="9"/>
  <c r="N15" i="9"/>
  <c r="L15" i="9"/>
  <c r="N14" i="9"/>
  <c r="L14" i="9"/>
  <c r="N13" i="9"/>
  <c r="L13" i="9"/>
  <c r="N12" i="9"/>
  <c r="L12" i="9"/>
  <c r="J26" i="9" l="1"/>
  <c r="L26" i="9"/>
  <c r="Q939" i="8" l="1"/>
  <c r="K939" i="8"/>
  <c r="S938" i="8"/>
  <c r="Q938" i="8"/>
  <c r="M938" i="8"/>
  <c r="K938" i="8"/>
  <c r="AS935" i="8"/>
  <c r="K920" i="8" l="1"/>
  <c r="K918" i="8"/>
  <c r="Q920" i="8"/>
  <c r="W918" i="8"/>
  <c r="W917" i="8"/>
  <c r="Y917" i="8" l="1"/>
  <c r="Y916" i="8"/>
  <c r="W916" i="8"/>
  <c r="M916" i="8"/>
  <c r="G916" i="8"/>
  <c r="F916" i="8"/>
  <c r="E916" i="8"/>
  <c r="D916" i="8"/>
  <c r="I251" i="9" l="1"/>
  <c r="L251" i="9"/>
  <c r="N251" i="9"/>
  <c r="J253" i="9"/>
  <c r="L253" i="9"/>
  <c r="N253" i="9"/>
  <c r="J255" i="9"/>
  <c r="L255" i="9"/>
  <c r="N255" i="9"/>
  <c r="J257" i="9"/>
  <c r="L257" i="9"/>
  <c r="N257" i="9"/>
  <c r="J259" i="9"/>
  <c r="L259" i="9"/>
  <c r="N259" i="9"/>
  <c r="J261" i="9"/>
  <c r="L261" i="9"/>
  <c r="N261" i="9"/>
  <c r="J263" i="9"/>
  <c r="L263" i="9"/>
  <c r="N263" i="9"/>
  <c r="J265" i="9"/>
  <c r="L265" i="9"/>
  <c r="N265" i="9"/>
  <c r="J267" i="9"/>
  <c r="L267" i="9"/>
  <c r="N267" i="9"/>
  <c r="J269" i="9"/>
  <c r="L269" i="9"/>
  <c r="N269" i="9"/>
  <c r="J271" i="9"/>
  <c r="L271" i="9"/>
  <c r="N271" i="9"/>
  <c r="J273" i="9"/>
  <c r="L273" i="9"/>
  <c r="N273" i="9"/>
  <c r="J275" i="9"/>
  <c r="L275" i="9"/>
  <c r="N275" i="9"/>
  <c r="J277" i="9"/>
  <c r="L277" i="9"/>
  <c r="N277" i="9"/>
  <c r="J279" i="9"/>
  <c r="L279" i="9"/>
  <c r="N279" i="9"/>
  <c r="J281" i="9"/>
  <c r="L281" i="9"/>
  <c r="N281" i="9"/>
  <c r="J283" i="9"/>
  <c r="L283" i="9"/>
  <c r="N283" i="9"/>
  <c r="J285" i="9"/>
  <c r="L285" i="9"/>
  <c r="N285" i="9"/>
  <c r="J287" i="9"/>
  <c r="L287" i="9"/>
  <c r="N287" i="9"/>
  <c r="J251" i="9" l="1"/>
  <c r="I289" i="9"/>
  <c r="J289" i="9" s="1"/>
  <c r="L289" i="9"/>
  <c r="N289" i="9"/>
  <c r="J187" i="9"/>
  <c r="L187" i="9"/>
  <c r="N187" i="9"/>
  <c r="J188" i="9"/>
  <c r="L188" i="9"/>
  <c r="N188" i="9"/>
  <c r="J189" i="9"/>
  <c r="L189" i="9"/>
  <c r="N189" i="9"/>
  <c r="N10" i="9" l="1"/>
  <c r="M10" i="9"/>
  <c r="L10" i="9"/>
  <c r="K10" i="9"/>
  <c r="J10" i="9"/>
  <c r="I10" i="9"/>
  <c r="I290" i="9" s="1"/>
  <c r="E10" i="9"/>
  <c r="D10" i="9"/>
  <c r="K290" i="9" l="1"/>
  <c r="E290" i="9"/>
  <c r="D290" i="9"/>
  <c r="N198" i="9"/>
  <c r="L198" i="9"/>
  <c r="J198" i="9"/>
  <c r="N197" i="9"/>
  <c r="L197" i="9"/>
  <c r="J197" i="9"/>
  <c r="N196" i="9"/>
  <c r="L196" i="9"/>
  <c r="J196" i="9"/>
  <c r="N195" i="9"/>
  <c r="L195" i="9"/>
  <c r="J195" i="9"/>
  <c r="N194" i="9"/>
  <c r="L194" i="9"/>
  <c r="J194" i="9"/>
  <c r="N193" i="9"/>
  <c r="L193" i="9"/>
  <c r="J193" i="9"/>
  <c r="N192" i="9"/>
  <c r="L192" i="9"/>
  <c r="J192" i="9"/>
  <c r="N191" i="9"/>
  <c r="L191" i="9"/>
  <c r="J191" i="9"/>
  <c r="N190" i="9"/>
  <c r="L190" i="9"/>
  <c r="J190" i="9"/>
  <c r="J290" i="9" l="1"/>
  <c r="L290" i="9"/>
  <c r="L199" i="9"/>
  <c r="N199" i="9"/>
  <c r="N245" i="9"/>
  <c r="M290" i="9"/>
  <c r="N290" i="9" s="1"/>
</calcChain>
</file>

<file path=xl/sharedStrings.xml><?xml version="1.0" encoding="utf-8"?>
<sst xmlns="http://schemas.openxmlformats.org/spreadsheetml/2006/main" count="4433" uniqueCount="823">
  <si>
    <t>№</t>
  </si>
  <si>
    <t>Протяженность автодороги, находящейся в нормативном состоянии, км/%</t>
  </si>
  <si>
    <t>Фактическое состояние на 31.12.2018</t>
  </si>
  <si>
    <t>Экспертная оценка</t>
  </si>
  <si>
    <t xml:space="preserve">Стоимость </t>
  </si>
  <si>
    <t>км</t>
  </si>
  <si>
    <t>кв.м</t>
  </si>
  <si>
    <t>%</t>
  </si>
  <si>
    <t>кв.м.</t>
  </si>
  <si>
    <t>ремонт покрытия проезжей части</t>
  </si>
  <si>
    <t>нанесение разметки</t>
  </si>
  <si>
    <t>устройство светофорных объектов</t>
  </si>
  <si>
    <t>шт.</t>
  </si>
  <si>
    <t xml:space="preserve">установка тросового/барьерного ограждения </t>
  </si>
  <si>
    <t>п.м.</t>
  </si>
  <si>
    <t>ремонт тротуаров</t>
  </si>
  <si>
    <t>устройство освещения</t>
  </si>
  <si>
    <t xml:space="preserve">                                                                                                                                                         Объекты, финансируемые из прочих источников (справочно)</t>
  </si>
  <si>
    <t xml:space="preserve">                                                                                                                                                                                                            Автомобильные дороги федерального значения     </t>
  </si>
  <si>
    <t>Итого по автомобильным дорогам федерального значения</t>
  </si>
  <si>
    <t>ИТОГО по автомобильным дорогам федерального значения (справочно)</t>
  </si>
  <si>
    <t xml:space="preserve">                                                                                                                                                                                                            Автомобильные дороги  регионального и межмуниципального значения</t>
  </si>
  <si>
    <t>ИТОГО по автодорогам регионального и межмуниципального значения (справочно)</t>
  </si>
  <si>
    <t>ИТОГО по резервным объектам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</si>
  <si>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местного значения (улицы)</t>
  </si>
  <si>
    <t>ИТОГО по автомобильным дорогам местного значения (улицы)</t>
  </si>
  <si>
    <t>Код в СКДФ</t>
  </si>
  <si>
    <t>Мероприятия, реализуемые в рамках программы в 2019 году</t>
  </si>
  <si>
    <t>Адрес участка</t>
  </si>
  <si>
    <t>Вид работ</t>
  </si>
  <si>
    <t>Мощность работ</t>
  </si>
  <si>
    <t>Значение</t>
  </si>
  <si>
    <t>Единица измерения</t>
  </si>
  <si>
    <t>Начало (км+м)</t>
  </si>
  <si>
    <t>Конец (км+м)</t>
  </si>
  <si>
    <t>тыс.руб.</t>
  </si>
  <si>
    <t>Мероприятия, реализуемые в рамках программы в 2020 году</t>
  </si>
  <si>
    <t>Мероприятия, реализуемые в рамках программы в 2021 году</t>
  </si>
  <si>
    <t>Мероприятия, реализуемые в рамках программы в 2022 году</t>
  </si>
  <si>
    <t>Мероприятия, реализуемые в рамках программы в 2023 году</t>
  </si>
  <si>
    <t>Мероприятия, реализуемые в рамках программы в 2024 году</t>
  </si>
  <si>
    <t>капитальный ремонт</t>
  </si>
  <si>
    <t>реконструкция</t>
  </si>
  <si>
    <t>строительство</t>
  </si>
  <si>
    <t>установка дорожных знаков</t>
  </si>
  <si>
    <t>другое</t>
  </si>
  <si>
    <t>установка направляющих устройств</t>
  </si>
  <si>
    <t>в границах агломерации</t>
  </si>
  <si>
    <t>Примечания</t>
  </si>
  <si>
    <t>Автомобильные дороги федерального значения</t>
  </si>
  <si>
    <t>ОБЩИЙ ИТОГ</t>
  </si>
  <si>
    <t>ИТОГО:</t>
  </si>
  <si>
    <t>Автомобильные дороги регионального и межмуниципального значения</t>
  </si>
  <si>
    <t>Протяженность дороги (улицы), км</t>
  </si>
  <si>
    <t>Ожидаемое состояние на 31.12.2019</t>
  </si>
  <si>
    <t>Инстументальная диагностика</t>
  </si>
  <si>
    <t>Месяц</t>
  </si>
  <si>
    <t>Год</t>
  </si>
  <si>
    <t>Дата проведения</t>
  </si>
  <si>
    <t>Протяженность и площадь покрытия дороги (улицы)</t>
  </si>
  <si>
    <t>Ожидаемое состояние на 31.12.2024</t>
  </si>
  <si>
    <t>всего по субъекту</t>
  </si>
  <si>
    <t>в границах субъекта</t>
  </si>
  <si>
    <t>Итого по автомобильным дорогам регионального и межмуниципального значения</t>
  </si>
  <si>
    <t xml:space="preserve">Наименование автомобильной дороги (улицы) </t>
  </si>
  <si>
    <t>Резервные объекты на автомобильных дорогах городской агломерации, реализация мероприятий на которых возможна при условии увеличения финансирования национального проекта, либо за счет экономии, возникшей в результате снижения начальной (максимальной) цены контрактов при проведении конкурсных процедур.</t>
  </si>
  <si>
    <t>Плановые сроки проведения инструментальной диагностики</t>
  </si>
  <si>
    <t>25+000</t>
  </si>
  <si>
    <t>2+100</t>
  </si>
  <si>
    <t xml:space="preserve">капитальный ремонт </t>
  </si>
  <si>
    <t>22+000</t>
  </si>
  <si>
    <t>178+000</t>
  </si>
  <si>
    <t>101+000</t>
  </si>
  <si>
    <t>5+000</t>
  </si>
  <si>
    <t>105+000</t>
  </si>
  <si>
    <t>2+700</t>
  </si>
  <si>
    <t>16+400</t>
  </si>
  <si>
    <t>1+700</t>
  </si>
  <si>
    <t>23+000</t>
  </si>
  <si>
    <t>1+500</t>
  </si>
  <si>
    <t>10+000</t>
  </si>
  <si>
    <t>1+000</t>
  </si>
  <si>
    <t>2+500</t>
  </si>
  <si>
    <t>6+200</t>
  </si>
  <si>
    <t>0+800</t>
  </si>
  <si>
    <t>Биксяново - Сайраново</t>
  </si>
  <si>
    <t>Ахмерово - Салихово - 
а/д Ишимбай - Кинзебулатово - Верхнеиткулово</t>
  </si>
  <si>
    <t>5+500</t>
  </si>
  <si>
    <t>ремонт</t>
  </si>
  <si>
    <t>4+500</t>
  </si>
  <si>
    <t>7+600</t>
  </si>
  <si>
    <t>0+400</t>
  </si>
  <si>
    <t>1+600</t>
  </si>
  <si>
    <t>0+500</t>
  </si>
  <si>
    <t>0+600</t>
  </si>
  <si>
    <t>20+400</t>
  </si>
  <si>
    <t>14+900</t>
  </si>
  <si>
    <t>-</t>
  </si>
  <si>
    <t>33+000</t>
  </si>
  <si>
    <t>4+900</t>
  </si>
  <si>
    <t>Подлесное - Талалаевка - Большой Куганак 
км 0 - км 12,0</t>
  </si>
  <si>
    <t>г.Стерлитамак</t>
  </si>
  <si>
    <t>автодорога с. Загородный-д. Байрак МР Стерлитамакский район РБ</t>
  </si>
  <si>
    <t>0+00</t>
  </si>
  <si>
    <t xml:space="preserve">ремонт покрытия </t>
  </si>
  <si>
    <t>автодорога Садовка-БуриказгановоМР Стерлитамакский район РБ</t>
  </si>
  <si>
    <t>2+550</t>
  </si>
  <si>
    <t>автодорога подъезд к с. Кармаскалы МР Стерлитамакский район РБ</t>
  </si>
  <si>
    <t>0+130</t>
  </si>
  <si>
    <t>2+430</t>
  </si>
  <si>
    <t xml:space="preserve">автодорога подъезд к с. Заливной МР Стерлитамакский район РБ </t>
  </si>
  <si>
    <t>автодорога подъезд к д. Южный МР Стерлитамакский район РБ</t>
  </si>
  <si>
    <t>4+00</t>
  </si>
  <si>
    <t>автодорога подъезд к д. Северная МР Стерлитамакский район РБ</t>
  </si>
  <si>
    <t>1+400</t>
  </si>
  <si>
    <t>ремонт покрытия</t>
  </si>
  <si>
    <t>автодорога с. Услыбаш- а/д Стерлитамак-Раевский МР Стерлитамакский район РБ</t>
  </si>
  <si>
    <t>1+50</t>
  </si>
  <si>
    <t>автодорога Дергачёвка-Матвеевка МР Стерлитамакский район РБ</t>
  </si>
  <si>
    <t>1+850</t>
  </si>
  <si>
    <t>автодорога Преображеновка-Кунакбаево МР Стерлитамакский район РБ</t>
  </si>
  <si>
    <t>1+00</t>
  </si>
  <si>
    <t>автодорога подъезд к д. КучербаевоМР Стерлитамакский район РБ</t>
  </si>
  <si>
    <t>автодорога подъезд к д. Сунгур МР Стерлитамакский район РБ</t>
  </si>
  <si>
    <t>автодорога подъезд к д. Новомукатовка МР Стерлитамакский район РБ</t>
  </si>
  <si>
    <t>автодорога подъезд к с. Аючево МР Стерлитамакский район РБ</t>
  </si>
  <si>
    <t>3+250</t>
  </si>
  <si>
    <t>автодорога Нов. Краснояр-Чув. Куганак МР Стерлитамакский район РБ</t>
  </si>
  <si>
    <t>ИТОГО Стерлитамакский район РБ</t>
  </si>
  <si>
    <r>
      <t xml:space="preserve">Таблица № 2.2.  Перечень автомобильных дорог (улиц) федерального, регионального и межмуниципального, местного значения и планируемые мероприятия на них для достижения целевых показателей (по городской агломерации) </t>
    </r>
    <r>
      <rPr>
        <b/>
        <i/>
        <sz val="14"/>
        <color indexed="8"/>
        <rFont val="Times New Roman"/>
        <family val="1"/>
        <charset val="204"/>
      </rPr>
      <t>&lt;Стерлитамакская агломерация&gt;</t>
    </r>
  </si>
  <si>
    <t>г.Салават</t>
  </si>
  <si>
    <t>Ишимбайский район</t>
  </si>
  <si>
    <t>Стерлитамакский район</t>
  </si>
  <si>
    <r>
      <t xml:space="preserve">Таблица № 6. Программа проведения диагностики автомобильных дорог федерального, регионального и межмуниципального, местного значения (в границах городской агломерации)  </t>
    </r>
    <r>
      <rPr>
        <b/>
        <i/>
        <sz val="12"/>
        <color theme="1"/>
        <rFont val="Times New Roman"/>
        <family val="1"/>
        <charset val="204"/>
      </rPr>
      <t>&lt;Стерлитамакская агломерация&gt;</t>
    </r>
  </si>
  <si>
    <t>ш.Индустриальное</t>
  </si>
  <si>
    <t>ул.Первооткрывателей Башкирской нефти</t>
  </si>
  <si>
    <t>улМолодежная</t>
  </si>
  <si>
    <t>ул.Богдан Хмельницкого</t>
  </si>
  <si>
    <t>ул.Сатурн</t>
  </si>
  <si>
    <t>ул.Горького</t>
  </si>
  <si>
    <t>ул.Пугачева</t>
  </si>
  <si>
    <t>ул.Цюрупы</t>
  </si>
  <si>
    <t>ул.Геологическая</t>
  </si>
  <si>
    <t>ул.М.Файзуллина</t>
  </si>
  <si>
    <t>ул.Жуковского</t>
  </si>
  <si>
    <t>ул.Трактовая</t>
  </si>
  <si>
    <t>ул.Придорожная</t>
  </si>
  <si>
    <t>ул. 65 лет Победы</t>
  </si>
  <si>
    <t>пер. Тукмак</t>
  </si>
  <si>
    <t>ул.Школьная</t>
  </si>
  <si>
    <t>ул.Дуслык</t>
  </si>
  <si>
    <t>ул. Водоподъемная 2-я</t>
  </si>
  <si>
    <t>ш.Кинзебулатовское</t>
  </si>
  <si>
    <t>б-р З.Валиди</t>
  </si>
  <si>
    <t>ул.Луговая</t>
  </si>
  <si>
    <t>от моста через р.Бела</t>
  </si>
  <si>
    <t>до поворота на ж/д поселок</t>
  </si>
  <si>
    <t>от ул.Блохина 14</t>
  </si>
  <si>
    <t>до поворота на ул.Заводская</t>
  </si>
  <si>
    <t>0+0</t>
  </si>
  <si>
    <t>1+100</t>
  </si>
  <si>
    <t>1+0</t>
  </si>
  <si>
    <t>2+0</t>
  </si>
  <si>
    <t>0+280</t>
  </si>
  <si>
    <t>1+103</t>
  </si>
  <si>
    <t>4+0</t>
  </si>
  <si>
    <t>0+128</t>
  </si>
  <si>
    <t>ул. Комсомольская</t>
  </si>
  <si>
    <t>ул. Российская</t>
  </si>
  <si>
    <t>ул. Первомайская</t>
  </si>
  <si>
    <t>ул. Ленина</t>
  </si>
  <si>
    <t>перекресток ул.Суханова-ул.Ильича-Стерлибашевский тракт</t>
  </si>
  <si>
    <t>Реконструкция перекрестка улиц Суханова, Ильича и Стерлибашевский тракт с организацией кругового движения в г.Стерлитамаке</t>
  </si>
  <si>
    <t>ул.Коммунистическая</t>
  </si>
  <si>
    <t>перекресток ул.Коммунистическая-ул.К.Муратова-ул.Объездная</t>
  </si>
  <si>
    <t>Реконструкция перекрестка улиц Коммунистическая, Объездная и Караная Муратова с организацией кругового движения в г.Стерлитамак Республики Башкортостан</t>
  </si>
  <si>
    <t>Калинина</t>
  </si>
  <si>
    <t>ул. Губкина</t>
  </si>
  <si>
    <t>ул. Бекетова</t>
  </si>
  <si>
    <t>ул. Лесопарковая</t>
  </si>
  <si>
    <t>Лесопарковая</t>
  </si>
  <si>
    <t>ул. Калинина</t>
  </si>
  <si>
    <t>бул. С.Юлаева</t>
  </si>
  <si>
    <t xml:space="preserve">Юлаева </t>
  </si>
  <si>
    <t>ул. Ленинградская</t>
  </si>
  <si>
    <t>ул. Гагарина</t>
  </si>
  <si>
    <t>ул. Гончарова</t>
  </si>
  <si>
    <t>установка пешеходных ограждений</t>
  </si>
  <si>
    <t>пр-кт Ленина</t>
  </si>
  <si>
    <t>пр-кт Октября</t>
  </si>
  <si>
    <t>ул Артема</t>
  </si>
  <si>
    <t>ул Бабушкина</t>
  </si>
  <si>
    <t>ул Ильича</t>
  </si>
  <si>
    <t>ул Пантелькина</t>
  </si>
  <si>
    <t>ул Худайбердина</t>
  </si>
  <si>
    <t>Р-240</t>
  </si>
  <si>
    <t>Р-240 Уфа - Оренбург км 80+200 - км 181+293</t>
  </si>
  <si>
    <t>Стерлитамак - Белорецк - Магнитогорск км 9,6 - 13,7</t>
  </si>
  <si>
    <t>Стерлитамак - Салават  км 19,9 - км 40,4</t>
  </si>
  <si>
    <t>Стерлитамак - Красноусольский км 12,0 - км 36,9</t>
  </si>
  <si>
    <t>Стерлитамак - Раевский км 6,1 - км 45,1</t>
  </si>
  <si>
    <t>Стерлитамак - Стерлибашево - Федоровка км 5,1 - км 33,6</t>
  </si>
  <si>
    <t>Стерлитамак - Федоровка  км 6,4 - км 28,0</t>
  </si>
  <si>
    <t>Янгискаин -Мраково-Юрактау-дом отдыха "Шихан" км 12,7 - км 21,8</t>
  </si>
  <si>
    <t>Золотоношка - Тюрюшля - а/д Стерлитамак - Стерлибашево - Федоровка км 0 - км 17,6</t>
  </si>
  <si>
    <t>Подлесное - Талалаевка - Большой Куганак км 0 - км 12,0</t>
  </si>
  <si>
    <t>Ишимбай - Карайганово - а/д Стерлитамак - Белорецк - Магнитогорск км 0 - км 18,4</t>
  </si>
  <si>
    <t>Восток-Урняк-Стерлитамакский дом отдыха "Шиханы" км 0 - км 2,5; км 3,6 - км 8,4</t>
  </si>
  <si>
    <t>ул. Вокзальная</t>
  </si>
  <si>
    <t>км.</t>
  </si>
  <si>
    <t>бул. Космонавтов</t>
  </si>
  <si>
    <t>установка направляющих ограждений</t>
  </si>
  <si>
    <t xml:space="preserve">Ахтямова </t>
  </si>
  <si>
    <t>ул. Старичная</t>
  </si>
  <si>
    <r>
      <t>м</t>
    </r>
    <r>
      <rPr>
        <b/>
        <vertAlign val="superscript"/>
        <sz val="11"/>
        <rFont val="Times New Roman"/>
        <family val="1"/>
        <charset val="204"/>
      </rPr>
      <t>2</t>
    </r>
  </si>
  <si>
    <t>Бекетова</t>
  </si>
  <si>
    <r>
      <t>м</t>
    </r>
    <r>
      <rPr>
        <b/>
        <vertAlign val="superscript"/>
        <sz val="11"/>
        <color indexed="8"/>
        <rFont val="Times New Roman"/>
        <family val="1"/>
        <charset val="204"/>
      </rPr>
      <t>2</t>
    </r>
  </si>
  <si>
    <t>Бочкарева</t>
  </si>
  <si>
    <t>Валиди</t>
  </si>
  <si>
    <t>Вокзальная</t>
  </si>
  <si>
    <t>ул. К.Маркса</t>
  </si>
  <si>
    <t>ул. Северная</t>
  </si>
  <si>
    <t>ул. Маркса</t>
  </si>
  <si>
    <t>другое (капитальный ремонт путепровода)</t>
  </si>
  <si>
    <r>
      <t>м</t>
    </r>
    <r>
      <rPr>
        <b/>
        <vertAlign val="superscript"/>
        <sz val="11"/>
        <rFont val="Times New Roman"/>
        <family val="1"/>
      </rPr>
      <t>2</t>
    </r>
  </si>
  <si>
    <t>Гагарина</t>
  </si>
  <si>
    <t>ул. Ключевая</t>
  </si>
  <si>
    <t>Горького</t>
  </si>
  <si>
    <t>ул. Уфимская</t>
  </si>
  <si>
    <t>бул. Монтажников</t>
  </si>
  <si>
    <t>Губкина</t>
  </si>
  <si>
    <t>ул. Октябрьская</t>
  </si>
  <si>
    <t>Дзержинского</t>
  </si>
  <si>
    <t>Железнодорожная</t>
  </si>
  <si>
    <t>ул. Тагирова</t>
  </si>
  <si>
    <t xml:space="preserve">ул. Бекетова </t>
  </si>
  <si>
    <t>Ключевая</t>
  </si>
  <si>
    <t>ул. Советская</t>
  </si>
  <si>
    <t>ул. Пархоменко</t>
  </si>
  <si>
    <t>Колхозная</t>
  </si>
  <si>
    <t>ул. Строителей</t>
  </si>
  <si>
    <t>ул. Дзержинского</t>
  </si>
  <si>
    <t>Космонавтов</t>
  </si>
  <si>
    <t>ул. Космонавтов</t>
  </si>
  <si>
    <t>Ленина</t>
  </si>
  <si>
    <t>Ленинградская</t>
  </si>
  <si>
    <t>Маркса</t>
  </si>
  <si>
    <t>Матросова</t>
  </si>
  <si>
    <t>ул. Чапаева</t>
  </si>
  <si>
    <t xml:space="preserve">Мира </t>
  </si>
  <si>
    <t>ул. Попова</t>
  </si>
  <si>
    <t>Молодогвардейцев</t>
  </si>
  <si>
    <t>ул. Нуриманова</t>
  </si>
  <si>
    <t>ул. Зеленая</t>
  </si>
  <si>
    <t>Монтажников</t>
  </si>
  <si>
    <t>ул. Горького</t>
  </si>
  <si>
    <t>Октябрьская</t>
  </si>
  <si>
    <t>ул. Губкинса</t>
  </si>
  <si>
    <t>Островского</t>
  </si>
  <si>
    <t>ул. Островского</t>
  </si>
  <si>
    <t>Пархоменко</t>
  </si>
  <si>
    <t>Первомайская</t>
  </si>
  <si>
    <t>Петроградский</t>
  </si>
  <si>
    <t>Пугачева</t>
  </si>
  <si>
    <t>Пушкина</t>
  </si>
  <si>
    <t>Революционная</t>
  </si>
  <si>
    <t>ул. Мусинская</t>
  </si>
  <si>
    <t>Республиканская</t>
  </si>
  <si>
    <t>ул. Водная</t>
  </si>
  <si>
    <t>ул. Веселая</t>
  </si>
  <si>
    <t>Речная</t>
  </si>
  <si>
    <t>Российская</t>
  </si>
  <si>
    <t>ул. Валиди</t>
  </si>
  <si>
    <t>Северная</t>
  </si>
  <si>
    <t>Строителей</t>
  </si>
  <si>
    <t>Уфимская</t>
  </si>
  <si>
    <t>колхозный рынок</t>
  </si>
  <si>
    <t xml:space="preserve">Филаретова </t>
  </si>
  <si>
    <t>Фурманова</t>
  </si>
  <si>
    <t>Хирургическая</t>
  </si>
  <si>
    <t>Хмельницкого</t>
  </si>
  <si>
    <t>Чекмарева</t>
  </si>
  <si>
    <t>Чапаева</t>
  </si>
  <si>
    <t>ИТОГО по городу Салават</t>
  </si>
  <si>
    <t>май</t>
  </si>
  <si>
    <t>Ахтямова</t>
  </si>
  <si>
    <t>Мира</t>
  </si>
  <si>
    <t>тракт Белорецкий</t>
  </si>
  <si>
    <t>ул Александра Матросова</t>
  </si>
  <si>
    <t>ул Баумана</t>
  </si>
  <si>
    <t>ул Богдана Хмельницкого</t>
  </si>
  <si>
    <t>ул Гражданская</t>
  </si>
  <si>
    <t>ул Деповская</t>
  </si>
  <si>
    <t>ул Заводская</t>
  </si>
  <si>
    <t>ул Западная</t>
  </si>
  <si>
    <t>ул Ивлева</t>
  </si>
  <si>
    <t>ул Имая Насыри</t>
  </si>
  <si>
    <t>ул Караная Муратова</t>
  </si>
  <si>
    <t>ул Карла Либкнехта</t>
  </si>
  <si>
    <t>ул Коммунистическая</t>
  </si>
  <si>
    <t>ул Комсомольская</t>
  </si>
  <si>
    <t>ул Нахимова</t>
  </si>
  <si>
    <t>ул Некрасова</t>
  </si>
  <si>
    <t>ул Николаева</t>
  </si>
  <si>
    <t>ул Объездная</t>
  </si>
  <si>
    <t>ул Олега Кошевого</t>
  </si>
  <si>
    <t>ул Оренбургская</t>
  </si>
  <si>
    <t>ул Патриотическая</t>
  </si>
  <si>
    <t>ул Профсоюзная</t>
  </si>
  <si>
    <t>ул Свободы</t>
  </si>
  <si>
    <t>ул Социалистическая</t>
  </si>
  <si>
    <t>ул.Лесная</t>
  </si>
  <si>
    <t>ул.Менделеева</t>
  </si>
  <si>
    <t>ул Суханова</t>
  </si>
  <si>
    <t>ул Техническая</t>
  </si>
  <si>
    <t>ООТ "Сода"</t>
  </si>
  <si>
    <t>Уфимский тракт</t>
  </si>
  <si>
    <t>ул Толбухина</t>
  </si>
  <si>
    <t>ул Томина</t>
  </si>
  <si>
    <t>ул Фестивальная</t>
  </si>
  <si>
    <t>ул Халтурина</t>
  </si>
  <si>
    <t>ул.Оренбургская</t>
  </si>
  <si>
    <t>ул.Юсупова</t>
  </si>
  <si>
    <t>ул Харьковская</t>
  </si>
  <si>
    <t>ул Черноморская</t>
  </si>
  <si>
    <t>ул Чехова</t>
  </si>
  <si>
    <t>ул Элеваторная</t>
  </si>
  <si>
    <t>мост через реку Белая</t>
  </si>
  <si>
    <t>Капитальный ремонт</t>
  </si>
  <si>
    <t>пр-кт Академика Королёва</t>
  </si>
  <si>
    <t>другое (установка камеры видеофиксации нарушения ПДД)</t>
  </si>
  <si>
    <t>шт</t>
  </si>
  <si>
    <t>перекресток с ул.Волочаевская</t>
  </si>
  <si>
    <t>установка светофорного объекта</t>
  </si>
  <si>
    <t>кольцо Вечный огонь</t>
  </si>
  <si>
    <t>ул. Фурманова</t>
  </si>
  <si>
    <t>другое (установка пешеходных ограждений)</t>
  </si>
  <si>
    <t>пр.Ленина-Профсоюзная</t>
  </si>
  <si>
    <t>пр.Ленина-Нахимова</t>
  </si>
  <si>
    <t>ул.Ленина</t>
  </si>
  <si>
    <t>кольцо Химзавода</t>
  </si>
  <si>
    <t>кольцо "Вечный огонь"</t>
  </si>
  <si>
    <t>перекресток с ул.И.Насыри</t>
  </si>
  <si>
    <t>перекресток с ул.и.Насыри</t>
  </si>
  <si>
    <t xml:space="preserve">установка дорожных знаков </t>
  </si>
  <si>
    <t>перекресток с ул.Курчатова</t>
  </si>
  <si>
    <t>перекресток с ул.и.Курчатова</t>
  </si>
  <si>
    <t>оот "Коммунистическая"</t>
  </si>
  <si>
    <t>СОШ №16</t>
  </si>
  <si>
    <t>тракт Оренбургский</t>
  </si>
  <si>
    <t>на всем протяжении дороги</t>
  </si>
  <si>
    <t>Автовокзал</t>
  </si>
  <si>
    <t>Стелла</t>
  </si>
  <si>
    <t>вертикальная разметка</t>
  </si>
  <si>
    <t>оот."Автовокзал"</t>
  </si>
  <si>
    <t>тракт Раевский</t>
  </si>
  <si>
    <t>кольцо автовокзала</t>
  </si>
  <si>
    <t>граница выезда из города</t>
  </si>
  <si>
    <t>тракт Стерлибашевский</t>
  </si>
  <si>
    <t>ж.д. Переезд</t>
  </si>
  <si>
    <t xml:space="preserve">после перекрестка на Объездную </t>
  </si>
  <si>
    <t>АО Красный Пролетарий</t>
  </si>
  <si>
    <t>в районе дома, 43</t>
  </si>
  <si>
    <t>другое(установка камеры видеофиксации нарушения ПДД)</t>
  </si>
  <si>
    <t>перекресток с ул.Объездная</t>
  </si>
  <si>
    <t>ул.Суханова</t>
  </si>
  <si>
    <t>ж.д переезд</t>
  </si>
  <si>
    <t>ООТ Рабочий поселок</t>
  </si>
  <si>
    <t>ж.д. переезд</t>
  </si>
  <si>
    <t>тракт Уфимский</t>
  </si>
  <si>
    <t>Оот "Каустик"</t>
  </si>
  <si>
    <t>другое (ремонт подземного пешеходного перехода)</t>
  </si>
  <si>
    <t>Перекресток с ул. О.Кошевого</t>
  </si>
  <si>
    <t>кольцо Первомайское</t>
  </si>
  <si>
    <t>ООТ "Заводоупарвдение"</t>
  </si>
  <si>
    <t>ООТ "СКИ"</t>
  </si>
  <si>
    <t>перекретсок перед кольцом Первомайск</t>
  </si>
  <si>
    <t>ООТ "Заводоупаврление"</t>
  </si>
  <si>
    <t>другое (ограждение)</t>
  </si>
  <si>
    <t>ул 23 Мая</t>
  </si>
  <si>
    <t>ул. 23 Мая -Ильича</t>
  </si>
  <si>
    <t>СОШ №14</t>
  </si>
  <si>
    <t>ул 7 Ноября</t>
  </si>
  <si>
    <t>ул 7 ноября - Баумана</t>
  </si>
  <si>
    <t>ул Азильгареева</t>
  </si>
  <si>
    <t>ул Аркадия Гайдара</t>
  </si>
  <si>
    <t>на протяжении всей улицы</t>
  </si>
  <si>
    <t>оот "Сбербанк"</t>
  </si>
  <si>
    <t>установка доржных знаков с индикацией</t>
  </si>
  <si>
    <t>оот"Солнечный"</t>
  </si>
  <si>
    <t>установка доржных знаков</t>
  </si>
  <si>
    <t>другое(пешеходное ограждение)</t>
  </si>
  <si>
    <t>перекресток с ул Лазурная</t>
  </si>
  <si>
    <t>ул. Артема-Ибрагимова</t>
  </si>
  <si>
    <t>перекресток с ул Ибрагимова</t>
  </si>
  <si>
    <t>ул. Артема-Каранай Муратова</t>
  </si>
  <si>
    <t>оот "Музыкальная школа"</t>
  </si>
  <si>
    <t>ООТ "Лицей №134</t>
  </si>
  <si>
    <t xml:space="preserve"> ул. Артема-ул.Коммунистическая -ул.Лазурная</t>
  </si>
  <si>
    <t>ТЦ Арбат</t>
  </si>
  <si>
    <t>оот "ПЛ 134"</t>
  </si>
  <si>
    <t>перекресток с ул.Юрматинская</t>
  </si>
  <si>
    <t>СОШ №11</t>
  </si>
  <si>
    <t>другое (пешеходные ограждения)</t>
  </si>
  <si>
    <t>вблизи дома №1</t>
  </si>
  <si>
    <t>вблизи дома №145</t>
  </si>
  <si>
    <t>перекресток с ул.Техническая</t>
  </si>
  <si>
    <t>в районе производства Сухие Смеси</t>
  </si>
  <si>
    <t>от ул. Бабушкина до ул. Совхозная,5а</t>
  </si>
  <si>
    <t>установка барьерных ограждений со светоотражателями</t>
  </si>
  <si>
    <t>оот "Бабушкина"</t>
  </si>
  <si>
    <t>ул Басманова</t>
  </si>
  <si>
    <t>ул Березовая</t>
  </si>
  <si>
    <t>ул Блюхера</t>
  </si>
  <si>
    <t>пересечение с ул.Коммунистическая</t>
  </si>
  <si>
    <t>перекресток с ул.К.Маркса</t>
  </si>
  <si>
    <t>перекресток с ул. 7 Ноября</t>
  </si>
  <si>
    <t>ул Бородина</t>
  </si>
  <si>
    <t>ул Ботаническая</t>
  </si>
  <si>
    <t>ул Былинная</t>
  </si>
  <si>
    <t>ул Водолаженко</t>
  </si>
  <si>
    <t>ул.Станотина</t>
  </si>
  <si>
    <t>ул.Стерлибаш.тракт</t>
  </si>
  <si>
    <t>перекресток с ул.Тетюшева</t>
  </si>
  <si>
    <t>ул Вокзальная</t>
  </si>
  <si>
    <t>школа №34</t>
  </si>
  <si>
    <t>ул.Нагуманова</t>
  </si>
  <si>
    <t>перекресток с ул.Нагуманова</t>
  </si>
  <si>
    <t>ул.Худайбердина</t>
  </si>
  <si>
    <t>ООТ  Нефтебаза</t>
  </si>
  <si>
    <t>в районе дома №2б</t>
  </si>
  <si>
    <t>п.м</t>
  </si>
  <si>
    <t>ООТ "Ж/Д вокзал"</t>
  </si>
  <si>
    <t>ООТ "нефтебаза"</t>
  </si>
  <si>
    <t>перек. Ул.Вокзальная - Нагуманова</t>
  </si>
  <si>
    <t>СОШ №35</t>
  </si>
  <si>
    <t>ул Воинов-интернационалистов</t>
  </si>
  <si>
    <t>ул Володина</t>
  </si>
  <si>
    <t>ул Волочаевская</t>
  </si>
  <si>
    <t>СОШ №10</t>
  </si>
  <si>
    <t>другое (установка пешеходных ограждений
ограждение)</t>
  </si>
  <si>
    <t>ул Геологическая</t>
  </si>
  <si>
    <t>ул Гоголя</t>
  </si>
  <si>
    <t>перекресток ул.23 мая</t>
  </si>
  <si>
    <t>ул. Гоголя-Полевая</t>
  </si>
  <si>
    <t>кольцо ВТС</t>
  </si>
  <si>
    <t>кольцо Ольховка</t>
  </si>
  <si>
    <t>ул. Гоголя-Пантелькина</t>
  </si>
  <si>
    <t>перекресток ул.Сагитова</t>
  </si>
  <si>
    <t>ул. Гоголя-Суханова</t>
  </si>
  <si>
    <t>оот "Полевая"</t>
  </si>
  <si>
    <t>оот "Суханова"</t>
  </si>
  <si>
    <t>в районе дома 124</t>
  </si>
  <si>
    <t>в районе дома, 48</t>
  </si>
  <si>
    <t>ул Джамбула</t>
  </si>
  <si>
    <t>ул Дистанционная</t>
  </si>
  <si>
    <t>ул Днепровская</t>
  </si>
  <si>
    <t>ул Добролюбова</t>
  </si>
  <si>
    <t>ул Дружбы</t>
  </si>
  <si>
    <t>ул.Нахимова</t>
  </si>
  <si>
    <t>перекресток с ул.Голикова</t>
  </si>
  <si>
    <t>установка дорожных знаков с выносом</t>
  </si>
  <si>
    <t>в районе дома №25 по ул.Дружбы</t>
  </si>
  <si>
    <t xml:space="preserve">установка дорожных знаков с выносом </t>
  </si>
  <si>
    <t>установка дорожных знаков с выносом и без</t>
  </si>
  <si>
    <t>перекресток с ул.Нахимова</t>
  </si>
  <si>
    <t>СОШ №7</t>
  </si>
  <si>
    <t>в районе дома, 27</t>
  </si>
  <si>
    <t>ул Железная</t>
  </si>
  <si>
    <t>ул Железнодорожная</t>
  </si>
  <si>
    <t>по всей улице</t>
  </si>
  <si>
    <t>от перек. С ул.Техническая</t>
  </si>
  <si>
    <t>до кольцевого движения Автовокзал</t>
  </si>
  <si>
    <t>перексток ул.Техническая до кольцевого движения с Автовокзал"</t>
  </si>
  <si>
    <t>устройство тротуара</t>
  </si>
  <si>
    <t>ООТ "27 столовая"</t>
  </si>
  <si>
    <t>оот "Автовокзал"</t>
  </si>
  <si>
    <t>кольцо автовокзал</t>
  </si>
  <si>
    <t>оот "Коллективные сады"</t>
  </si>
  <si>
    <t>в районе строения № 24</t>
  </si>
  <si>
    <t>ул Звёздная</t>
  </si>
  <si>
    <t>ул Ибрагимова</t>
  </si>
  <si>
    <t>перекресток с ул.Днепровская</t>
  </si>
  <si>
    <t>оот "Санаторий Березка"</t>
  </si>
  <si>
    <t>ООТ Проф. СК</t>
  </si>
  <si>
    <t>Установка светофорного объекта</t>
  </si>
  <si>
    <t>перекресток ул. Пантелькина</t>
  </si>
  <si>
    <t>установка дорожных знаков с индикацией</t>
  </si>
  <si>
    <t>ул Инициативная</t>
  </si>
  <si>
    <t>ул Казина</t>
  </si>
  <si>
    <t>ул. Каранай Муратова-Коммунистическая</t>
  </si>
  <si>
    <t>оот "Каранай Муратова"</t>
  </si>
  <si>
    <t>ул Карла Маркса</t>
  </si>
  <si>
    <t>В районе дома №104</t>
  </si>
  <si>
    <t>перекресток с ул.С.Ванцетти</t>
  </si>
  <si>
    <t>пеш.мост</t>
  </si>
  <si>
    <t>в районе дома №118</t>
  </si>
  <si>
    <t>в районе СОШ № 4</t>
  </si>
  <si>
    <t>ул Кирова</t>
  </si>
  <si>
    <t>ул Комарова</t>
  </si>
  <si>
    <t>ул Коммунальная</t>
  </si>
  <si>
    <t>ул Коммунаров</t>
  </si>
  <si>
    <t>перекресток с Пр.Октября</t>
  </si>
  <si>
    <t>п.ГКБ</t>
  </si>
  <si>
    <t>перекресток с ул.Ибрагимова</t>
  </si>
  <si>
    <t>установка знаков пешеходный переход с выносом</t>
  </si>
  <si>
    <t>утановка ограждений</t>
  </si>
  <si>
    <t>Остановка общественного транспорта "4-е домоуправление"</t>
  </si>
  <si>
    <t>остановка общественного транспорта ул.Худайбердина</t>
  </si>
  <si>
    <t>выезд на кольцо "Автовокзал"</t>
  </si>
  <si>
    <t>оот "Поликлиника СК"</t>
  </si>
  <si>
    <t>ООТ "Больничный городок" СОШ №32</t>
  </si>
  <si>
    <t>перекресток с ул.Блюхера</t>
  </si>
  <si>
    <t>в районе дома 13</t>
  </si>
  <si>
    <t>в районе дома 116</t>
  </si>
  <si>
    <t>в районе дома 84</t>
  </si>
  <si>
    <t>вблизи дома 101</t>
  </si>
  <si>
    <t>ул Короленко</t>
  </si>
  <si>
    <t>ул Кочетова</t>
  </si>
  <si>
    <t>перекресток с ул.Профсоюзная</t>
  </si>
  <si>
    <t>пер.ул.Кочетова - ул.Лесная</t>
  </si>
  <si>
    <t>перекресток с ул.Бабушкина</t>
  </si>
  <si>
    <t>пер. ул.Кочетова - Баумана</t>
  </si>
  <si>
    <t>другое (устройство тротуара)</t>
  </si>
  <si>
    <t>перекресток с ул.Менделеева</t>
  </si>
  <si>
    <t>ООТ СТУ</t>
  </si>
  <si>
    <t>от пер.ул.Кочетова-Лесная до пер.ул.Кочетова ул.Баумана</t>
  </si>
  <si>
    <t>ООТ "ул.Лесная"</t>
  </si>
  <si>
    <t>перекресток с ул.Лесная</t>
  </si>
  <si>
    <t>ул Крупской</t>
  </si>
  <si>
    <t>ул Крымская</t>
  </si>
  <si>
    <t>ул Куйбышева</t>
  </si>
  <si>
    <t>ул Курчатова</t>
  </si>
  <si>
    <t>ул Кутузова</t>
  </si>
  <si>
    <t>ул Латыпова</t>
  </si>
  <si>
    <t>ул Лесная</t>
  </si>
  <si>
    <t>ул Локомотивная</t>
  </si>
  <si>
    <t>ул Ломоносова</t>
  </si>
  <si>
    <t>ул Льва Толстого</t>
  </si>
  <si>
    <t>ул Макаренко</t>
  </si>
  <si>
    <t>ул Машиностроителей</t>
  </si>
  <si>
    <t>ул Менделеева</t>
  </si>
  <si>
    <t>оот "Менделеева"</t>
  </si>
  <si>
    <t>ул. Кочетова-Менделеева</t>
  </si>
  <si>
    <t>ул. Кочетова-Фестивальная</t>
  </si>
  <si>
    <t>ул Мира</t>
  </si>
  <si>
    <t>перек. У.мира - Худайбердина</t>
  </si>
  <si>
    <t>СОШ №3</t>
  </si>
  <si>
    <t>ООТ "ул.мира"</t>
  </si>
  <si>
    <t>перек.ул.мира - Богдана Хмельницкого</t>
  </si>
  <si>
    <t>в райне Мечеть</t>
  </si>
  <si>
    <t>оот "Колхозный рнок"</t>
  </si>
  <si>
    <t>ул. Мира-Сагитова</t>
  </si>
  <si>
    <t>ул. Мира-23 Мая</t>
  </si>
  <si>
    <t>возле дома 2Б</t>
  </si>
  <si>
    <t>ул Мичурина</t>
  </si>
  <si>
    <t>ул Набережная</t>
  </si>
  <si>
    <t>ул Нагуманова</t>
  </si>
  <si>
    <t>перекресток с ул. 7 ноябяря</t>
  </si>
  <si>
    <t>ООТ "ул.Нагуманова"</t>
  </si>
  <si>
    <t>в районе дома №27</t>
  </si>
  <si>
    <t>перекресток с ул.Николаева</t>
  </si>
  <si>
    <t>перекресток ул.Волочаевская</t>
  </si>
  <si>
    <t>п/м</t>
  </si>
  <si>
    <t>СОШ №15</t>
  </si>
  <si>
    <t>вблизи дома №6</t>
  </si>
  <si>
    <t>ул Новоселов</t>
  </si>
  <si>
    <t>ул Одесская</t>
  </si>
  <si>
    <t>ул.В.Интернационалистов</t>
  </si>
  <si>
    <t>п.Строймаш</t>
  </si>
  <si>
    <t>ул Островского</t>
  </si>
  <si>
    <t>перекресток ул.Островского -Пантелькеина</t>
  </si>
  <si>
    <t>барьерные ограждения</t>
  </si>
  <si>
    <t>перек. Ул.20 лет Октября-Пантелькина</t>
  </si>
  <si>
    <t>перек. Ул. Ильича и Пантелькина</t>
  </si>
  <si>
    <t>на перекрестке с ул. Куйбышева</t>
  </si>
  <si>
    <t>ул.Гоголя</t>
  </si>
  <si>
    <t>Оренбургский тракт</t>
  </si>
  <si>
    <t>перекресток с ул.Островского</t>
  </si>
  <si>
    <t>перекресток с ул.20 лет Октября</t>
  </si>
  <si>
    <t>ул Пархоменко</t>
  </si>
  <si>
    <t>ул Первомайская</t>
  </si>
  <si>
    <t>ул Пионерская</t>
  </si>
  <si>
    <t>ул Полевая</t>
  </si>
  <si>
    <t>ул Пригородная</t>
  </si>
  <si>
    <t>ул Производственная</t>
  </si>
  <si>
    <t>ул Пролетарская</t>
  </si>
  <si>
    <t>Стройландия</t>
  </si>
  <si>
    <t>ул Радищева</t>
  </si>
  <si>
    <t>ул Раевская</t>
  </si>
  <si>
    <t>ул Революционная</t>
  </si>
  <si>
    <t>СОШ №2</t>
  </si>
  <si>
    <t>ул Репина</t>
  </si>
  <si>
    <t>ул Республиканская</t>
  </si>
  <si>
    <t>ул Розы Люксембург</t>
  </si>
  <si>
    <t>ул Сагитова</t>
  </si>
  <si>
    <t>ул Сазонова</t>
  </si>
  <si>
    <t>ул Сакко и Ванцетти</t>
  </si>
  <si>
    <t>гимназия №1</t>
  </si>
  <si>
    <t>ул Салавата Юлаева</t>
  </si>
  <si>
    <t>ул Салтыкова-Щедрина</t>
  </si>
  <si>
    <t>в районе дома 1 Е</t>
  </si>
  <si>
    <t>ул.Черноморская</t>
  </si>
  <si>
    <t>ул Свердлова</t>
  </si>
  <si>
    <t>ул Советская</t>
  </si>
  <si>
    <t>оот "Хлебокомбинат"</t>
  </si>
  <si>
    <t>установка дорожных знаов</t>
  </si>
  <si>
    <t>оот "Станкостроительный техникум"</t>
  </si>
  <si>
    <t>оот "ДК Сода"</t>
  </si>
  <si>
    <t>ул. Социалистическая-Цементникв</t>
  </si>
  <si>
    <t>СОШ № 12</t>
  </si>
  <si>
    <t>другое (ограждени)</t>
  </si>
  <si>
    <t>ул Спокойная</t>
  </si>
  <si>
    <t>ул Спортивная</t>
  </si>
  <si>
    <t>ул Стадионная</t>
  </si>
  <si>
    <t>ул Степана Разина</t>
  </si>
  <si>
    <t>ул Строителей</t>
  </si>
  <si>
    <t>ул Суворова</t>
  </si>
  <si>
    <t>СОШ №5</t>
  </si>
  <si>
    <t>улГоголя</t>
  </si>
  <si>
    <t>р.Стерля</t>
  </si>
  <si>
    <t>перекресток с ул.Стерлибашевскийй тракт</t>
  </si>
  <si>
    <t>Суханова, 22б</t>
  </si>
  <si>
    <t>ООТ "Цементное производство"</t>
  </si>
  <si>
    <t>ООТ Учебный комбинат</t>
  </si>
  <si>
    <t>ООТ "ТЭЦ"</t>
  </si>
  <si>
    <t>ООТ Южная проходная</t>
  </si>
  <si>
    <t>ООО "Завод СК"</t>
  </si>
  <si>
    <t>Южная проходная</t>
  </si>
  <si>
    <t>перекресток с ул.Элеваторная</t>
  </si>
  <si>
    <t xml:space="preserve">шт.
</t>
  </si>
  <si>
    <t>ООТ "Учебный комбинат"</t>
  </si>
  <si>
    <t>ООТ  "27-ая Столовая"</t>
  </si>
  <si>
    <t>в районе дома, 12</t>
  </si>
  <si>
    <t>в районе дома, 32</t>
  </si>
  <si>
    <t>ул Трубная</t>
  </si>
  <si>
    <t>ул Трудовая</t>
  </si>
  <si>
    <t>ул Трудовые Резервы</t>
  </si>
  <si>
    <t>ул Тукаева</t>
  </si>
  <si>
    <t>ул Уфимская</t>
  </si>
  <si>
    <t>ул Ученическая</t>
  </si>
  <si>
    <t>ул Ушакова</t>
  </si>
  <si>
    <t>ул Фурманова</t>
  </si>
  <si>
    <t>в районе дома 113</t>
  </si>
  <si>
    <t>перекресток с ул.Б.Хмельницкого</t>
  </si>
  <si>
    <t>Д/сад №3</t>
  </si>
  <si>
    <t>ул Хвойная</t>
  </si>
  <si>
    <t>от перекрестка Шафиева до оот "Дом Быта"</t>
  </si>
  <si>
    <t>установка дорожных знаков со световой индикацией</t>
  </si>
  <si>
    <t>останвка общественного транспорта ПЛ-60</t>
  </si>
  <si>
    <t>останвка общественного транспорта "Башкирская гимназия"</t>
  </si>
  <si>
    <t>перекресток с ул.Л.Толстого</t>
  </si>
  <si>
    <t>перекресток с ул.Дружба</t>
  </si>
  <si>
    <t>оот "Санаторий Нур"</t>
  </si>
  <si>
    <t>ООТ БЛИ№3</t>
  </si>
  <si>
    <t>перек.Ул.Худайбердина - Советская</t>
  </si>
  <si>
    <t>перекресток с ул.Вокзальная</t>
  </si>
  <si>
    <t>ул.Худайбердин-ул.Дружбы</t>
  </si>
  <si>
    <t>ООТ с.Нур</t>
  </si>
  <si>
    <t>ул.Худайбердин-ул.Советская</t>
  </si>
  <si>
    <t>оот "Западная"</t>
  </si>
  <si>
    <t>кольцо Автовокзал</t>
  </si>
  <si>
    <t>оот "Льва толстого"</t>
  </si>
  <si>
    <t>ул.Худайбердина-Элеваторная</t>
  </si>
  <si>
    <t>в районе дома 52</t>
  </si>
  <si>
    <t>в районе дома 125</t>
  </si>
  <si>
    <t>в районе дома 122</t>
  </si>
  <si>
    <t>ул Цветочная</t>
  </si>
  <si>
    <t>ул Циолковского</t>
  </si>
  <si>
    <t>ул Цюрупы</t>
  </si>
  <si>
    <t>ул Чапаева</t>
  </si>
  <si>
    <t>перек. Ул.Чапаева-Пантелькина</t>
  </si>
  <si>
    <t>ул Челова</t>
  </si>
  <si>
    <t>ул Чернышевского</t>
  </si>
  <si>
    <t>ул. Черноморская-Имая Насыри</t>
  </si>
  <si>
    <t>оот "Черноморская"</t>
  </si>
  <si>
    <t>перекресток с ул.Харьковская</t>
  </si>
  <si>
    <t>ул. Черноморская-Курчатова</t>
  </si>
  <si>
    <t>в районе дома № 4</t>
  </si>
  <si>
    <t>ул Шаймуратова</t>
  </si>
  <si>
    <t>в районе дома 19</t>
  </si>
  <si>
    <t>ул Шафиева</t>
  </si>
  <si>
    <t>в районе дома 9 или 37</t>
  </si>
  <si>
    <t>ул Школьная</t>
  </si>
  <si>
    <t>ул Шота Руставели</t>
  </si>
  <si>
    <t>ул Щербакова</t>
  </si>
  <si>
    <t>ООО НПО Станкостроение</t>
  </si>
  <si>
    <t>перекресток с ул.Деповская</t>
  </si>
  <si>
    <t>ТЦ Фабри</t>
  </si>
  <si>
    <t>ул.Элеваторая -Деповская</t>
  </si>
  <si>
    <t>ул Южная</t>
  </si>
  <si>
    <t>ул Юбилейная</t>
  </si>
  <si>
    <t>ул Юрматинская</t>
  </si>
  <si>
    <t>ул Юсупова</t>
  </si>
  <si>
    <t>ул Якутова</t>
  </si>
  <si>
    <t>Инженерная инфраструктура  микрорайона №5 Западного района города Стерлитамака». Дорога №5</t>
  </si>
  <si>
    <t>Программа+УСДК на перекрестки+датчики+видео</t>
  </si>
  <si>
    <t>другое (камера видеофиксации, пешеходные ограждения, вертикальная разметка)</t>
  </si>
  <si>
    <t>158+000</t>
  </si>
  <si>
    <t>165+000</t>
  </si>
  <si>
    <t>172+000</t>
  </si>
  <si>
    <t>135+300</t>
  </si>
  <si>
    <t>141+200</t>
  </si>
  <si>
    <t>181+293</t>
  </si>
  <si>
    <t>109+551</t>
  </si>
  <si>
    <t>111+720</t>
  </si>
  <si>
    <t>Устройство слоев износа</t>
  </si>
  <si>
    <t>98+500</t>
  </si>
  <si>
    <t>109+951</t>
  </si>
  <si>
    <t>115+000</t>
  </si>
  <si>
    <t>120+000</t>
  </si>
  <si>
    <t>19+600</t>
  </si>
  <si>
    <r>
      <t>м</t>
    </r>
    <r>
      <rPr>
        <b/>
        <vertAlign val="superscript"/>
        <sz val="10"/>
        <rFont val="Times New Roman"/>
        <family val="1"/>
      </rPr>
      <t>2</t>
    </r>
  </si>
  <si>
    <t>Ул. Ленина</t>
  </si>
  <si>
    <t>ремонт (южная сторона)</t>
  </si>
  <si>
    <t>ремонт (западная сторона)</t>
  </si>
  <si>
    <t>ремонт (восточная сторона)</t>
  </si>
  <si>
    <t>пешеходный переход пр.Октября</t>
  </si>
  <si>
    <t xml:space="preserve">установка дорожных знаков вертикальная разметка </t>
  </si>
  <si>
    <t xml:space="preserve">другое, в т.ч. Ремонт подземного перехода
</t>
  </si>
  <si>
    <t xml:space="preserve">другое </t>
  </si>
  <si>
    <t>пешеходные ограждения</t>
  </si>
  <si>
    <t>УСДК</t>
  </si>
  <si>
    <t xml:space="preserve">тракт Петровский </t>
  </si>
  <si>
    <t>перекресток с ул.А.Королева и Стерлибашевский тракт</t>
  </si>
  <si>
    <t>18+500</t>
  </si>
  <si>
    <t>34+900</t>
  </si>
  <si>
    <t>установка барьерного ограждения</t>
  </si>
  <si>
    <t>Золотоношка - Тюрюшля - а/д Стерлитамак - Стерлибашево - Федоровка 
км 0 - км 17,6</t>
  </si>
  <si>
    <t>ИТОГО по автомобильным дорогам регионального и межмуниципального значения</t>
  </si>
  <si>
    <t>12+500</t>
  </si>
  <si>
    <t>16+860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</si>
  <si>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регионального и межмуниципального значения</t>
  </si>
  <si>
    <t>Стерлитамак - Белорецк - Магнитогорск 
км 9,6 - 13,7</t>
  </si>
  <si>
    <t>Стерлитамак - Салават 
км 19,9 - км 40,4</t>
  </si>
  <si>
    <t>Стерлитамак - Красноусольский 
км 12,0 - км 36,9</t>
  </si>
  <si>
    <t>Стерлитамак - Раевский 
км 6,1 - км 45,1</t>
  </si>
  <si>
    <t>Стерлитамак - Стерлибашево - Федоровка 
км 5,1 - км 33,6</t>
  </si>
  <si>
    <t>Стерлитамак - Федоровка 
км 6,4 - км 28,0</t>
  </si>
  <si>
    <t>Янгискаин -Мраково-Юрактау-дом отдыха "Шихан" 
км 12,7 - км 21,8</t>
  </si>
  <si>
    <t>Ишимбай - Карайганово - а/д Стерлитамак - Белорецк - Магнитогорск 
км 0 - км 18,4</t>
  </si>
  <si>
    <t>Восток-Урняк-Стерлитамакский дом отдыха "Шиханы" 
км 0 - км 2,5; км 3,6 - км 8,4</t>
  </si>
  <si>
    <t>Общий итог по автомобильным дорогам местного значения(улицы)</t>
  </si>
  <si>
    <t>ОБЩИЙ ИТОГ по автомобильным дорогам  местного значения (улицы)</t>
  </si>
  <si>
    <t>27+100</t>
  </si>
  <si>
    <t>36+900</t>
  </si>
  <si>
    <t>12+960</t>
  </si>
  <si>
    <t>14+960</t>
  </si>
  <si>
    <t>9+967</t>
  </si>
  <si>
    <t>пр.Ленина-Весенняя</t>
  </si>
  <si>
    <t xml:space="preserve">нанесение дорожной разметки  </t>
  </si>
  <si>
    <t>в районе дома №73</t>
  </si>
  <si>
    <t>в районе дома №25</t>
  </si>
  <si>
    <t>в районе дома №39 ст.1</t>
  </si>
  <si>
    <t>кольцо Химзовада</t>
  </si>
  <si>
    <t>ул. О Кошевого</t>
  </si>
  <si>
    <t>в районе дома 43</t>
  </si>
  <si>
    <t>Богдана Хмельницкого-Советская</t>
  </si>
  <si>
    <t>другое (пешеходное ограждение)</t>
  </si>
  <si>
    <t xml:space="preserve">нанесение дорожной разметки  
</t>
  </si>
  <si>
    <t>установка барьерных ограждений</t>
  </si>
  <si>
    <t>перекресток с ул. Сагитова</t>
  </si>
  <si>
    <t>перекресток ул. Суханова</t>
  </si>
  <si>
    <t>напртив дома Карла Либкнехта, 2</t>
  </si>
  <si>
    <t>Латыпова-Ивлева</t>
  </si>
  <si>
    <t>устройство барьерных ограждений</t>
  </si>
  <si>
    <t>Латыпова - Ивлева</t>
  </si>
  <si>
    <t>нанесение дорожной разметки</t>
  </si>
  <si>
    <t>Нахимова - Революционная</t>
  </si>
  <si>
    <t>на перекрестке с ул. Патриотическая</t>
  </si>
  <si>
    <t>дорожная разметка из термопластика</t>
  </si>
  <si>
    <t>от пр. Ленина</t>
  </si>
  <si>
    <t>до ул. Элеваторная</t>
  </si>
  <si>
    <t>ремонт (центральная проезжая часть)</t>
  </si>
  <si>
    <t>Ремонт</t>
  </si>
  <si>
    <t>Шарантай</t>
  </si>
  <si>
    <t>пр. Петроградский</t>
  </si>
  <si>
    <t>ул.Богдана Хмельницкого</t>
  </si>
  <si>
    <t>0+183</t>
  </si>
  <si>
    <t>ул. Красноармейская</t>
  </si>
  <si>
    <t>Строительство*</t>
  </si>
  <si>
    <t xml:space="preserve"> ул.Гоголя </t>
  </si>
  <si>
    <t xml:space="preserve"> Оренбургский тракт</t>
  </si>
  <si>
    <t>ремонт проезжей части</t>
  </si>
  <si>
    <r>
      <t>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</si>
  <si>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</si>
  <si>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 xml:space="preserve"> б-р З.Валиди</t>
  </si>
  <si>
    <t xml:space="preserve"> ул.В.Шашина</t>
  </si>
  <si>
    <t>ул.Кызыл-Тан</t>
  </si>
  <si>
    <t>ул.Юпитера</t>
  </si>
  <si>
    <t>10341,3</t>
  </si>
  <si>
    <t>5705,12</t>
  </si>
  <si>
    <t>4548,1</t>
  </si>
  <si>
    <t>8267,53</t>
  </si>
  <si>
    <t>8538.01</t>
  </si>
  <si>
    <t>8761.6</t>
  </si>
  <si>
    <t>8503</t>
  </si>
  <si>
    <t>10000</t>
  </si>
  <si>
    <t>от пересечения с ул.Фурманова до остановки общественного транспорта "Парк Гагарина"</t>
  </si>
  <si>
    <t>нанесение дорожной разметки "пешеходный переход" с применением термопластика</t>
  </si>
  <si>
    <t>Светофор</t>
  </si>
  <si>
    <t>установка камеры видеофиксации нарушения ПДД</t>
  </si>
  <si>
    <t>ремонт покрытия презжей части</t>
  </si>
  <si>
    <t>16880.3</t>
  </si>
  <si>
    <t>.</t>
  </si>
  <si>
    <t>Ишимбай - а/д Стерлитамак-Салават</t>
  </si>
  <si>
    <t>0 +000</t>
  </si>
  <si>
    <t>т.181</t>
  </si>
  <si>
    <t>т.179</t>
  </si>
  <si>
    <t>пл. Ленина</t>
  </si>
  <si>
    <t>ул. Чекмарева</t>
  </si>
  <si>
    <t>перекресток ул.Кирова-ул.Стадионная</t>
  </si>
  <si>
    <t>ул.Уфимская 24а</t>
  </si>
  <si>
    <t>4000.0</t>
  </si>
  <si>
    <t>23661.9</t>
  </si>
  <si>
    <t>120.4</t>
  </si>
  <si>
    <t>20175.0</t>
  </si>
  <si>
    <t>1073.5</t>
  </si>
  <si>
    <t>11469.0</t>
  </si>
  <si>
    <t>139.0</t>
  </si>
  <si>
    <t>2614.0</t>
  </si>
  <si>
    <t>29.5</t>
  </si>
  <si>
    <t>268.4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</si>
</sst>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&quot;р.&quot;_-;\-* #,##0.00&quot;р.&quot;_-;_-* &quot;-&quot;??&quot;р.&quot;_-;_-@_-"/>
    <numFmt numFmtId="165" formatCode="0.000"/>
    <numFmt numFmtId="166" formatCode="0.0"/>
    <numFmt numFmtId="167" formatCode="#,##0.0"/>
    <numFmt numFmtId="168" formatCode="#,##0.000"/>
    <numFmt numFmtId="169" formatCode="0.0000"/>
    <numFmt numFmtId="170" formatCode="0.00000"/>
    <numFmt numFmtId="171" formatCode="#,##0.0000"/>
  </numFmts>
  <fonts count="47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0"/>
      <name val="Arial"/>
      <family val="2"/>
      <charset val="204"/>
    </font>
    <font>
      <sz val="10"/>
      <color rgb="FF000000"/>
      <name val="Arial"/>
      <family val="2"/>
    </font>
    <font>
      <sz val="11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vertAlign val="superscript"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name val="Arial"/>
      <family val="2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indexed="26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13" fillId="0" borderId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</cellStyleXfs>
  <cellXfs count="1180">
    <xf numFmtId="0" fontId="0" fillId="0" borderId="0" xfId="0"/>
    <xf numFmtId="0" fontId="7" fillId="0" borderId="0" xfId="0" applyFont="1"/>
    <xf numFmtId="0" fontId="9" fillId="2" borderId="2" xfId="1" applyFont="1" applyFill="1" applyBorder="1" applyAlignment="1">
      <alignment horizontal="center" vertical="center"/>
    </xf>
    <xf numFmtId="0" fontId="7" fillId="0" borderId="0" xfId="0" applyFont="1" applyBorder="1"/>
    <xf numFmtId="0" fontId="14" fillId="0" borderId="2" xfId="2" applyFont="1" applyFill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11" fillId="6" borderId="2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7" fillId="7" borderId="0" xfId="0" applyFont="1" applyFill="1"/>
    <xf numFmtId="0" fontId="7" fillId="7" borderId="0" xfId="0" applyFont="1" applyFill="1" applyBorder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0" xfId="0" applyFont="1" applyFill="1"/>
    <xf numFmtId="0" fontId="15" fillId="5" borderId="2" xfId="0" applyFont="1" applyFill="1" applyBorder="1" applyAlignment="1">
      <alignment vertical="center"/>
    </xf>
    <xf numFmtId="0" fontId="7" fillId="4" borderId="0" xfId="0" applyFont="1" applyFill="1" applyBorder="1"/>
    <xf numFmtId="0" fontId="11" fillId="4" borderId="0" xfId="0" applyFont="1" applyFill="1" applyBorder="1" applyAlignment="1">
      <alignment horizontal="center" vertical="center" wrapText="1"/>
    </xf>
    <xf numFmtId="0" fontId="7" fillId="4" borderId="14" xfId="0" applyFont="1" applyFill="1" applyBorder="1"/>
    <xf numFmtId="0" fontId="11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/>
    <xf numFmtId="0" fontId="16" fillId="2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7" fillId="0" borderId="0" xfId="0" applyFont="1" applyFill="1" applyBorder="1"/>
    <xf numFmtId="0" fontId="7" fillId="6" borderId="14" xfId="0" applyFont="1" applyFill="1" applyBorder="1"/>
    <xf numFmtId="0" fontId="15" fillId="5" borderId="2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11" fillId="0" borderId="2" xfId="0" applyFont="1" applyBorder="1" applyAlignment="1">
      <alignment vertical="center" wrapText="1"/>
    </xf>
    <xf numFmtId="0" fontId="7" fillId="7" borderId="2" xfId="0" applyFont="1" applyFill="1" applyBorder="1"/>
    <xf numFmtId="0" fontId="10" fillId="7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vertical="center" wrapText="1"/>
    </xf>
    <xf numFmtId="0" fontId="7" fillId="9" borderId="0" xfId="0" applyFont="1" applyFill="1" applyBorder="1"/>
    <xf numFmtId="0" fontId="7" fillId="9" borderId="0" xfId="0" applyFont="1" applyFill="1"/>
    <xf numFmtId="0" fontId="16" fillId="2" borderId="2" xfId="0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6" fontId="11" fillId="4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/>
    <xf numFmtId="167" fontId="11" fillId="6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166" fontId="5" fillId="0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/>
    </xf>
    <xf numFmtId="166" fontId="18" fillId="8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4" xfId="0" applyFont="1" applyFill="1" applyBorder="1"/>
    <xf numFmtId="0" fontId="7" fillId="0" borderId="14" xfId="0" applyFont="1" applyFill="1" applyBorder="1"/>
    <xf numFmtId="0" fontId="7" fillId="0" borderId="10" xfId="0" applyFont="1" applyFill="1" applyBorder="1"/>
    <xf numFmtId="0" fontId="7" fillId="0" borderId="1" xfId="0" applyFont="1" applyFill="1" applyBorder="1"/>
    <xf numFmtId="2" fontId="19" fillId="0" borderId="2" xfId="0" applyNumberFormat="1" applyFont="1" applyBorder="1" applyAlignment="1">
      <alignment horizontal="center" vertical="center" wrapText="1"/>
    </xf>
    <xf numFmtId="166" fontId="11" fillId="9" borderId="2" xfId="0" applyNumberFormat="1" applyFont="1" applyFill="1" applyBorder="1" applyAlignment="1">
      <alignment horizontal="center" vertical="center" wrapText="1"/>
    </xf>
    <xf numFmtId="166" fontId="11" fillId="9" borderId="2" xfId="0" applyNumberFormat="1" applyFont="1" applyFill="1" applyBorder="1" applyAlignment="1">
      <alignment vertical="center" wrapText="1"/>
    </xf>
    <xf numFmtId="2" fontId="29" fillId="4" borderId="2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166" fontId="29" fillId="4" borderId="2" xfId="0" applyNumberFormat="1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166" fontId="29" fillId="4" borderId="3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167" fontId="11" fillId="9" borderId="2" xfId="0" applyNumberFormat="1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1" xfId="2" applyNumberFormat="1" applyFont="1" applyFill="1" applyBorder="1" applyAlignment="1">
      <alignment horizontal="center" vertical="center" wrapText="1"/>
    </xf>
    <xf numFmtId="165" fontId="14" fillId="0" borderId="7" xfId="2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6" fontId="18" fillId="8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wrapText="1"/>
    </xf>
    <xf numFmtId="0" fontId="18" fillId="9" borderId="2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wrapText="1"/>
    </xf>
    <xf numFmtId="165" fontId="11" fillId="4" borderId="2" xfId="0" applyNumberFormat="1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169" fontId="11" fillId="4" borderId="2" xfId="0" applyNumberFormat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left" vertical="top" wrapText="1"/>
    </xf>
    <xf numFmtId="166" fontId="9" fillId="11" borderId="2" xfId="0" applyNumberFormat="1" applyFont="1" applyFill="1" applyBorder="1" applyAlignment="1">
      <alignment horizontal="center" vertical="center" wrapText="1"/>
    </xf>
    <xf numFmtId="0" fontId="7" fillId="16" borderId="14" xfId="0" applyFont="1" applyFill="1" applyBorder="1"/>
    <xf numFmtId="0" fontId="10" fillId="16" borderId="0" xfId="0" applyFont="1" applyFill="1" applyBorder="1" applyAlignment="1">
      <alignment horizontal="center" vertical="center" wrapText="1"/>
    </xf>
    <xf numFmtId="165" fontId="10" fillId="16" borderId="2" xfId="0" applyNumberFormat="1" applyFont="1" applyFill="1" applyBorder="1" applyAlignment="1">
      <alignment horizontal="center" vertical="center" wrapText="1"/>
    </xf>
    <xf numFmtId="0" fontId="7" fillId="16" borderId="0" xfId="0" applyFont="1" applyFill="1" applyBorder="1"/>
    <xf numFmtId="0" fontId="10" fillId="16" borderId="9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/>
    </xf>
    <xf numFmtId="2" fontId="10" fillId="16" borderId="2" xfId="0" applyNumberFormat="1" applyFont="1" applyFill="1" applyBorder="1" applyAlignment="1">
      <alignment horizontal="center" vertical="center" wrapText="1"/>
    </xf>
    <xf numFmtId="2" fontId="10" fillId="16" borderId="2" xfId="0" applyNumberFormat="1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Fill="1" applyBorder="1"/>
    <xf numFmtId="166" fontId="7" fillId="0" borderId="2" xfId="0" applyNumberFormat="1" applyFont="1" applyFill="1" applyBorder="1"/>
    <xf numFmtId="166" fontId="11" fillId="0" borderId="2" xfId="0" applyNumberFormat="1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/>
    </xf>
    <xf numFmtId="0" fontId="7" fillId="0" borderId="7" xfId="0" applyFont="1" applyFill="1" applyBorder="1"/>
    <xf numFmtId="2" fontId="11" fillId="4" borderId="2" xfId="0" applyNumberFormat="1" applyFont="1" applyFill="1" applyBorder="1" applyAlignment="1">
      <alignment horizontal="center" vertical="center" wrapText="1"/>
    </xf>
    <xf numFmtId="0" fontId="38" fillId="17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justify" vertical="center" wrapText="1"/>
    </xf>
    <xf numFmtId="0" fontId="0" fillId="0" borderId="2" xfId="0" applyNumberFormat="1" applyFont="1" applyFill="1" applyBorder="1"/>
    <xf numFmtId="166" fontId="18" fillId="14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171" fontId="11" fillId="4" borderId="2" xfId="0" applyNumberFormat="1" applyFont="1" applyFill="1" applyBorder="1" applyAlignment="1">
      <alignment horizontal="center" vertical="center" wrapText="1"/>
    </xf>
    <xf numFmtId="167" fontId="12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65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7" fillId="4" borderId="9" xfId="0" applyFont="1" applyFill="1" applyBorder="1"/>
    <xf numFmtId="0" fontId="7" fillId="4" borderId="11" xfId="0" applyFont="1" applyFill="1" applyBorder="1"/>
    <xf numFmtId="0" fontId="5" fillId="8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11" borderId="12" xfId="0" applyNumberFormat="1" applyFont="1" applyFill="1" applyBorder="1" applyAlignment="1">
      <alignment horizontal="left" vertical="top" wrapText="1"/>
    </xf>
    <xf numFmtId="0" fontId="5" fillId="11" borderId="1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7" fontId="7" fillId="0" borderId="0" xfId="0" applyNumberFormat="1" applyFont="1" applyBorder="1"/>
    <xf numFmtId="167" fontId="7" fillId="4" borderId="0" xfId="0" applyNumberFormat="1" applyFont="1" applyFill="1" applyBorder="1"/>
    <xf numFmtId="0" fontId="25" fillId="8" borderId="2" xfId="0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0" fontId="10" fillId="19" borderId="2" xfId="0" applyFont="1" applyFill="1" applyBorder="1" applyAlignment="1">
      <alignment vertical="center" wrapText="1"/>
    </xf>
    <xf numFmtId="0" fontId="10" fillId="19" borderId="2" xfId="0" applyFont="1" applyFill="1" applyBorder="1" applyAlignment="1">
      <alignment horizontal="center" vertical="center" wrapText="1"/>
    </xf>
    <xf numFmtId="2" fontId="10" fillId="19" borderId="2" xfId="0" applyNumberFormat="1" applyFont="1" applyFill="1" applyBorder="1" applyAlignment="1">
      <alignment horizontal="center" vertical="center" wrapText="1"/>
    </xf>
    <xf numFmtId="0" fontId="7" fillId="19" borderId="0" xfId="0" applyFont="1" applyFill="1"/>
    <xf numFmtId="0" fontId="27" fillId="0" borderId="2" xfId="0" applyFont="1" applyFill="1" applyBorder="1" applyAlignment="1">
      <alignment horizontal="left" vertical="top"/>
    </xf>
    <xf numFmtId="0" fontId="26" fillId="0" borderId="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top"/>
    </xf>
    <xf numFmtId="0" fontId="27" fillId="0" borderId="2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 vertical="center"/>
    </xf>
    <xf numFmtId="2" fontId="30" fillId="0" borderId="2" xfId="0" applyNumberFormat="1" applyFont="1" applyFill="1" applyBorder="1" applyAlignment="1">
      <alignment horizontal="center" vertical="center"/>
    </xf>
    <xf numFmtId="2" fontId="29" fillId="0" borderId="2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 shrinkToFit="1"/>
    </xf>
    <xf numFmtId="0" fontId="38" fillId="17" borderId="2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4" fillId="7" borderId="2" xfId="0" applyFont="1" applyFill="1" applyBorder="1" applyAlignment="1">
      <alignment wrapText="1"/>
    </xf>
    <xf numFmtId="166" fontId="4" fillId="7" borderId="2" xfId="0" applyNumberFormat="1" applyFont="1" applyFill="1" applyBorder="1" applyAlignment="1">
      <alignment horizontal="center"/>
    </xf>
    <xf numFmtId="166" fontId="4" fillId="7" borderId="2" xfId="0" applyNumberFormat="1" applyFont="1" applyFill="1" applyBorder="1"/>
    <xf numFmtId="2" fontId="5" fillId="0" borderId="2" xfId="2" applyNumberFormat="1" applyFont="1" applyFill="1" applyBorder="1" applyAlignment="1">
      <alignment horizontal="center" vertical="center" wrapText="1"/>
    </xf>
    <xf numFmtId="171" fontId="7" fillId="4" borderId="14" xfId="0" applyNumberFormat="1" applyFont="1" applyFill="1" applyBorder="1"/>
    <xf numFmtId="166" fontId="11" fillId="4" borderId="9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2" fontId="11" fillId="4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7" fillId="4" borderId="10" xfId="0" applyFont="1" applyFill="1" applyBorder="1"/>
    <xf numFmtId="166" fontId="11" fillId="4" borderId="3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 wrapText="1"/>
    </xf>
    <xf numFmtId="0" fontId="7" fillId="4" borderId="8" xfId="0" applyFont="1" applyFill="1" applyBorder="1"/>
    <xf numFmtId="0" fontId="11" fillId="4" borderId="11" xfId="0" applyFont="1" applyFill="1" applyBorder="1" applyAlignment="1">
      <alignment horizontal="center" vertical="center" wrapText="1"/>
    </xf>
    <xf numFmtId="2" fontId="11" fillId="4" borderId="7" xfId="0" applyNumberFormat="1" applyFont="1" applyFill="1" applyBorder="1" applyAlignment="1">
      <alignment horizontal="left" vertical="center" wrapText="1"/>
    </xf>
    <xf numFmtId="0" fontId="7" fillId="4" borderId="13" xfId="0" applyFont="1" applyFill="1" applyBorder="1"/>
    <xf numFmtId="166" fontId="11" fillId="10" borderId="2" xfId="0" applyNumberFormat="1" applyFont="1" applyFill="1" applyBorder="1" applyAlignment="1">
      <alignment vertical="center" wrapText="1"/>
    </xf>
    <xf numFmtId="0" fontId="11" fillId="10" borderId="2" xfId="0" applyFont="1" applyFill="1" applyBorder="1" applyAlignment="1">
      <alignment vertical="center" wrapText="1"/>
    </xf>
    <xf numFmtId="167" fontId="11" fillId="10" borderId="2" xfId="0" applyNumberFormat="1" applyFont="1" applyFill="1" applyBorder="1" applyAlignment="1">
      <alignment vertical="center" wrapText="1"/>
    </xf>
    <xf numFmtId="166" fontId="11" fillId="9" borderId="3" xfId="0" applyNumberFormat="1" applyFont="1" applyFill="1" applyBorder="1" applyAlignment="1">
      <alignment vertical="center" wrapText="1"/>
    </xf>
    <xf numFmtId="165" fontId="7" fillId="16" borderId="14" xfId="0" applyNumberFormat="1" applyFont="1" applyFill="1" applyBorder="1"/>
    <xf numFmtId="0" fontId="4" fillId="9" borderId="2" xfId="0" applyFont="1" applyFill="1" applyBorder="1"/>
    <xf numFmtId="166" fontId="4" fillId="9" borderId="2" xfId="0" applyNumberFormat="1" applyFont="1" applyFill="1" applyBorder="1" applyAlignment="1">
      <alignment horizontal="center"/>
    </xf>
    <xf numFmtId="166" fontId="4" fillId="9" borderId="2" xfId="0" applyNumberFormat="1" applyFont="1" applyFill="1" applyBorder="1"/>
    <xf numFmtId="0" fontId="0" fillId="0" borderId="2" xfId="0" applyFont="1" applyFill="1" applyBorder="1"/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66" fontId="7" fillId="0" borderId="12" xfId="6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2" xfId="6" applyNumberFormat="1" applyFont="1" applyFill="1" applyBorder="1" applyAlignment="1">
      <alignment horizontal="center" vertical="center"/>
    </xf>
    <xf numFmtId="166" fontId="29" fillId="0" borderId="2" xfId="6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8" borderId="2" xfId="0" applyNumberFormat="1" applyFont="1" applyFill="1" applyBorder="1" applyAlignment="1">
      <alignment horizontal="center" vertical="center"/>
    </xf>
    <xf numFmtId="166" fontId="4" fillId="8" borderId="2" xfId="0" applyNumberFormat="1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>
      <alignment horizontal="center" vertical="center"/>
    </xf>
    <xf numFmtId="166" fontId="26" fillId="0" borderId="2" xfId="0" applyNumberFormat="1" applyFont="1" applyFill="1" applyBorder="1" applyAlignment="1">
      <alignment horizontal="center" vertical="top"/>
    </xf>
    <xf numFmtId="166" fontId="27" fillId="0" borderId="2" xfId="0" applyNumberFormat="1" applyFont="1" applyFill="1" applyBorder="1" applyAlignment="1">
      <alignment horizontal="center" vertical="top"/>
    </xf>
    <xf numFmtId="166" fontId="25" fillId="8" borderId="2" xfId="0" applyNumberFormat="1" applyFont="1" applyFill="1" applyBorder="1" applyAlignment="1">
      <alignment horizontal="center" vertical="center"/>
    </xf>
    <xf numFmtId="166" fontId="25" fillId="8" borderId="2" xfId="0" applyNumberFormat="1" applyFont="1" applyFill="1" applyBorder="1" applyAlignment="1">
      <alignment horizontal="center" vertical="center" wrapText="1"/>
    </xf>
    <xf numFmtId="166" fontId="9" fillId="8" borderId="2" xfId="0" applyNumberFormat="1" applyFont="1" applyFill="1" applyBorder="1" applyAlignment="1">
      <alignment horizontal="center" vertical="center" wrapText="1"/>
    </xf>
    <xf numFmtId="166" fontId="31" fillId="8" borderId="0" xfId="0" applyNumberFormat="1" applyFont="1" applyFill="1" applyAlignment="1">
      <alignment horizontal="center"/>
    </xf>
    <xf numFmtId="166" fontId="4" fillId="14" borderId="2" xfId="0" applyNumberFormat="1" applyFont="1" applyFill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center" wrapText="1"/>
    </xf>
    <xf numFmtId="167" fontId="11" fillId="4" borderId="2" xfId="0" applyNumberFormat="1" applyFont="1" applyFill="1" applyBorder="1" applyAlignment="1">
      <alignment horizontal="center" vertical="center" wrapText="1"/>
    </xf>
    <xf numFmtId="0" fontId="7" fillId="0" borderId="12" xfId="0" applyFont="1" applyBorder="1"/>
    <xf numFmtId="166" fontId="7" fillId="0" borderId="0" xfId="0" applyNumberFormat="1" applyFont="1" applyBorder="1"/>
    <xf numFmtId="0" fontId="9" fillId="2" borderId="2" xfId="0" applyFont="1" applyFill="1" applyBorder="1" applyAlignment="1">
      <alignment horizontal="center" vertical="top"/>
    </xf>
    <xf numFmtId="167" fontId="11" fillId="9" borderId="2" xfId="0" applyNumberFormat="1" applyFont="1" applyFill="1" applyBorder="1" applyAlignment="1">
      <alignment horizontal="center" vertical="center" wrapText="1"/>
    </xf>
    <xf numFmtId="167" fontId="7" fillId="9" borderId="0" xfId="0" applyNumberFormat="1" applyFont="1" applyFill="1" applyBorder="1"/>
    <xf numFmtId="0" fontId="7" fillId="4" borderId="0" xfId="0" applyFont="1" applyFill="1"/>
    <xf numFmtId="2" fontId="7" fillId="4" borderId="0" xfId="0" applyNumberFormat="1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7" fontId="12" fillId="0" borderId="12" xfId="0" applyNumberFormat="1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wrapText="1"/>
    </xf>
    <xf numFmtId="0" fontId="10" fillId="5" borderId="4" xfId="0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10" fillId="5" borderId="10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11" xfId="0" applyFont="1" applyFill="1" applyBorder="1" applyAlignment="1">
      <alignment vertical="center"/>
    </xf>
    <xf numFmtId="0" fontId="7" fillId="6" borderId="1" xfId="0" applyFont="1" applyFill="1" applyBorder="1"/>
    <xf numFmtId="0" fontId="11" fillId="6" borderId="1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/>
    <xf numFmtId="0" fontId="5" fillId="0" borderId="0" xfId="0" applyFont="1" applyFill="1" applyAlignment="1">
      <alignment wrapText="1"/>
    </xf>
    <xf numFmtId="165" fontId="9" fillId="0" borderId="2" xfId="0" applyNumberFormat="1" applyFont="1" applyFill="1" applyBorder="1" applyAlignment="1">
      <alignment vertical="center" wrapText="1"/>
    </xf>
    <xf numFmtId="170" fontId="9" fillId="0" borderId="2" xfId="0" applyNumberFormat="1" applyFont="1" applyFill="1" applyBorder="1" applyAlignment="1">
      <alignment vertical="center" wrapText="1"/>
    </xf>
    <xf numFmtId="0" fontId="7" fillId="0" borderId="25" xfId="0" applyFont="1" applyFill="1" applyBorder="1"/>
    <xf numFmtId="167" fontId="19" fillId="0" borderId="2" xfId="0" applyNumberFormat="1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67" fontId="11" fillId="4" borderId="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2" fontId="14" fillId="0" borderId="12" xfId="2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 wrapText="1"/>
    </xf>
    <xf numFmtId="166" fontId="19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/>
    <xf numFmtId="0" fontId="7" fillId="0" borderId="13" xfId="0" applyFont="1" applyFill="1" applyBorder="1"/>
    <xf numFmtId="0" fontId="19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19" fillId="18" borderId="2" xfId="0" applyNumberFormat="1" applyFont="1" applyFill="1" applyBorder="1" applyAlignment="1">
      <alignment horizontal="center" vertical="center" wrapText="1"/>
    </xf>
    <xf numFmtId="2" fontId="12" fillId="18" borderId="2" xfId="0" applyNumberFormat="1" applyFont="1" applyFill="1" applyBorder="1" applyAlignment="1">
      <alignment horizontal="center" vertical="center" wrapText="1"/>
    </xf>
    <xf numFmtId="167" fontId="12" fillId="18" borderId="2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top"/>
    </xf>
    <xf numFmtId="2" fontId="28" fillId="0" borderId="12" xfId="2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9" fillId="20" borderId="2" xfId="0" applyFont="1" applyFill="1" applyBorder="1" applyAlignment="1">
      <alignment vertical="center" wrapText="1"/>
    </xf>
    <xf numFmtId="2" fontId="4" fillId="12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18" borderId="2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166" fontId="18" fillId="9" borderId="2" xfId="0" applyNumberFormat="1" applyFont="1" applyFill="1" applyBorder="1" applyAlignment="1">
      <alignment horizontal="center" vertical="center" wrapText="1"/>
    </xf>
    <xf numFmtId="166" fontId="18" fillId="11" borderId="2" xfId="0" applyNumberFormat="1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2" fontId="18" fillId="11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 wrapText="1"/>
    </xf>
    <xf numFmtId="167" fontId="19" fillId="0" borderId="2" xfId="0" applyNumberFormat="1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 wrapText="1"/>
    </xf>
    <xf numFmtId="167" fontId="19" fillId="0" borderId="13" xfId="0" applyNumberFormat="1" applyFont="1" applyFill="1" applyBorder="1" applyAlignment="1">
      <alignment horizontal="center" vertical="top"/>
    </xf>
    <xf numFmtId="0" fontId="11" fillId="4" borderId="13" xfId="0" applyFont="1" applyFill="1" applyBorder="1" applyAlignment="1">
      <alignment horizontal="center" vertical="center" wrapText="1"/>
    </xf>
    <xf numFmtId="167" fontId="11" fillId="4" borderId="13" xfId="0" applyNumberFormat="1" applyFont="1" applyFill="1" applyBorder="1" applyAlignment="1">
      <alignment horizontal="center" vertical="center" wrapText="1"/>
    </xf>
    <xf numFmtId="0" fontId="9" fillId="20" borderId="2" xfId="0" applyFont="1" applyFill="1" applyBorder="1" applyAlignment="1">
      <alignment horizontal="center" vertical="top"/>
    </xf>
    <xf numFmtId="167" fontId="19" fillId="20" borderId="2" xfId="0" applyNumberFormat="1" applyFont="1" applyFill="1" applyBorder="1" applyAlignment="1">
      <alignment horizontal="center" vertical="top"/>
    </xf>
    <xf numFmtId="167" fontId="19" fillId="18" borderId="2" xfId="0" applyNumberFormat="1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9" fillId="18" borderId="2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/>
    </xf>
    <xf numFmtId="0" fontId="19" fillId="18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9" fillId="20" borderId="2" xfId="0" applyFont="1" applyFill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 wrapText="1"/>
    </xf>
    <xf numFmtId="0" fontId="11" fillId="18" borderId="13" xfId="0" applyFont="1" applyFill="1" applyBorder="1" applyAlignment="1">
      <alignment horizontal="center" vertical="center" wrapText="1"/>
    </xf>
    <xf numFmtId="0" fontId="19" fillId="18" borderId="2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166" fontId="5" fillId="20" borderId="2" xfId="0" applyNumberFormat="1" applyFont="1" applyFill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/>
    </xf>
    <xf numFmtId="0" fontId="9" fillId="18" borderId="2" xfId="0" applyNumberFormat="1" applyFont="1" applyFill="1" applyBorder="1" applyAlignment="1">
      <alignment vertical="center" wrapText="1"/>
    </xf>
    <xf numFmtId="0" fontId="9" fillId="18" borderId="2" xfId="0" applyFont="1" applyFill="1" applyBorder="1" applyAlignment="1">
      <alignment vertical="center" wrapText="1"/>
    </xf>
    <xf numFmtId="0" fontId="5" fillId="18" borderId="0" xfId="0" applyFont="1" applyFill="1" applyAlignment="1">
      <alignment wrapText="1"/>
    </xf>
    <xf numFmtId="165" fontId="9" fillId="18" borderId="2" xfId="0" applyNumberFormat="1" applyFont="1" applyFill="1" applyBorder="1" applyAlignment="1">
      <alignment horizontal="right" vertical="center" wrapText="1"/>
    </xf>
    <xf numFmtId="0" fontId="26" fillId="20" borderId="12" xfId="0" applyFont="1" applyFill="1" applyBorder="1" applyAlignment="1">
      <alignment vertical="center"/>
    </xf>
    <xf numFmtId="167" fontId="19" fillId="0" borderId="28" xfId="0" applyNumberFormat="1" applyFont="1" applyFill="1" applyBorder="1" applyAlignment="1">
      <alignment horizontal="center" vertical="top"/>
    </xf>
    <xf numFmtId="167" fontId="19" fillId="0" borderId="33" xfId="0" applyNumberFormat="1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top"/>
    </xf>
    <xf numFmtId="0" fontId="11" fillId="9" borderId="13" xfId="0" applyFont="1" applyFill="1" applyBorder="1" applyAlignment="1">
      <alignment vertical="center" wrapText="1"/>
    </xf>
    <xf numFmtId="167" fontId="11" fillId="9" borderId="13" xfId="0" applyNumberFormat="1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top"/>
    </xf>
    <xf numFmtId="0" fontId="10" fillId="2" borderId="28" xfId="0" applyFont="1" applyFill="1" applyBorder="1" applyAlignment="1">
      <alignment horizontal="center" vertical="top"/>
    </xf>
    <xf numFmtId="0" fontId="10" fillId="2" borderId="20" xfId="0" applyFont="1" applyFill="1" applyBorder="1" applyAlignment="1">
      <alignment horizontal="center" vertical="top"/>
    </xf>
    <xf numFmtId="0" fontId="10" fillId="2" borderId="21" xfId="0" applyFont="1" applyFill="1" applyBorder="1" applyAlignment="1">
      <alignment horizontal="center" vertical="top"/>
    </xf>
    <xf numFmtId="0" fontId="10" fillId="2" borderId="23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10" fillId="2" borderId="18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/>
    </xf>
    <xf numFmtId="0" fontId="10" fillId="2" borderId="36" xfId="0" applyFont="1" applyFill="1" applyBorder="1" applyAlignment="1">
      <alignment horizontal="center" vertical="top"/>
    </xf>
    <xf numFmtId="167" fontId="11" fillId="9" borderId="10" xfId="0" applyNumberFormat="1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vertical="center" wrapText="1"/>
    </xf>
    <xf numFmtId="0" fontId="11" fillId="9" borderId="22" xfId="0" applyFont="1" applyFill="1" applyBorder="1" applyAlignment="1">
      <alignment vertical="center" wrapText="1"/>
    </xf>
    <xf numFmtId="167" fontId="11" fillId="9" borderId="35" xfId="0" applyNumberFormat="1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 vertical="top" wrapText="1"/>
    </xf>
    <xf numFmtId="167" fontId="19" fillId="0" borderId="22" xfId="0" applyNumberFormat="1" applyFont="1" applyFill="1" applyBorder="1" applyAlignment="1">
      <alignment horizontal="center" vertical="top"/>
    </xf>
    <xf numFmtId="0" fontId="9" fillId="2" borderId="22" xfId="0" applyFont="1" applyFill="1" applyBorder="1" applyAlignment="1">
      <alignment horizontal="center" vertical="top"/>
    </xf>
    <xf numFmtId="167" fontId="19" fillId="0" borderId="21" xfId="0" applyNumberFormat="1" applyFont="1" applyFill="1" applyBorder="1" applyAlignment="1">
      <alignment horizontal="center" vertical="top"/>
    </xf>
    <xf numFmtId="0" fontId="7" fillId="9" borderId="13" xfId="0" applyFont="1" applyFill="1" applyBorder="1"/>
    <xf numFmtId="0" fontId="19" fillId="20" borderId="2" xfId="0" applyFont="1" applyFill="1" applyBorder="1" applyAlignment="1">
      <alignment horizontal="center" vertical="center"/>
    </xf>
    <xf numFmtId="49" fontId="5" fillId="20" borderId="12" xfId="0" applyNumberFormat="1" applyFont="1" applyFill="1" applyBorder="1" applyAlignment="1">
      <alignment vertical="top" wrapText="1"/>
    </xf>
    <xf numFmtId="166" fontId="9" fillId="20" borderId="2" xfId="0" applyNumberFormat="1" applyFont="1" applyFill="1" applyBorder="1" applyAlignment="1">
      <alignment horizontal="center" vertical="center" wrapText="1"/>
    </xf>
    <xf numFmtId="0" fontId="19" fillId="20" borderId="2" xfId="0" applyFont="1" applyFill="1" applyBorder="1" applyAlignment="1">
      <alignment horizontal="center" vertical="center" wrapText="1"/>
    </xf>
    <xf numFmtId="166" fontId="19" fillId="20" borderId="2" xfId="0" applyNumberFormat="1" applyFont="1" applyFill="1" applyBorder="1" applyAlignment="1">
      <alignment horizontal="center" vertical="center" wrapText="1"/>
    </xf>
    <xf numFmtId="0" fontId="12" fillId="18" borderId="13" xfId="0" applyFont="1" applyFill="1" applyBorder="1" applyAlignment="1">
      <alignment horizontal="center" vertical="center" wrapText="1"/>
    </xf>
    <xf numFmtId="2" fontId="17" fillId="18" borderId="13" xfId="2" applyNumberFormat="1" applyFont="1" applyFill="1" applyBorder="1" applyAlignment="1">
      <alignment horizontal="center" vertical="center" wrapText="1"/>
    </xf>
    <xf numFmtId="166" fontId="19" fillId="18" borderId="2" xfId="0" applyNumberFormat="1" applyFont="1" applyFill="1" applyBorder="1" applyAlignment="1">
      <alignment horizontal="center" vertical="center" wrapText="1"/>
    </xf>
    <xf numFmtId="0" fontId="14" fillId="18" borderId="2" xfId="2" applyFont="1" applyFill="1" applyBorder="1" applyAlignment="1">
      <alignment horizontal="center" vertical="center" wrapText="1"/>
    </xf>
    <xf numFmtId="165" fontId="14" fillId="18" borderId="2" xfId="2" applyNumberFormat="1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/>
    </xf>
    <xf numFmtId="166" fontId="26" fillId="20" borderId="2" xfId="0" applyNumberFormat="1" applyFont="1" applyFill="1" applyBorder="1" applyAlignment="1">
      <alignment horizontal="center" vertical="top"/>
    </xf>
    <xf numFmtId="166" fontId="27" fillId="20" borderId="2" xfId="0" applyNumberFormat="1" applyFont="1" applyFill="1" applyBorder="1" applyAlignment="1">
      <alignment horizontal="center" vertical="top"/>
    </xf>
    <xf numFmtId="0" fontId="11" fillId="18" borderId="4" xfId="0" applyFont="1" applyFill="1" applyBorder="1" applyAlignment="1">
      <alignment horizontal="center" vertical="center" wrapText="1"/>
    </xf>
    <xf numFmtId="0" fontId="11" fillId="18" borderId="14" xfId="0" applyFont="1" applyFill="1" applyBorder="1" applyAlignment="1">
      <alignment horizontal="center" vertical="center" wrapText="1"/>
    </xf>
    <xf numFmtId="0" fontId="11" fillId="18" borderId="8" xfId="0" applyFont="1" applyFill="1" applyBorder="1" applyAlignment="1">
      <alignment horizontal="center" vertical="center" wrapText="1"/>
    </xf>
    <xf numFmtId="0" fontId="11" fillId="18" borderId="15" xfId="0" applyFont="1" applyFill="1" applyBorder="1" applyAlignment="1">
      <alignment horizontal="center" vertical="center" wrapText="1"/>
    </xf>
    <xf numFmtId="0" fontId="11" fillId="18" borderId="0" xfId="0" applyFont="1" applyFill="1" applyBorder="1" applyAlignment="1">
      <alignment horizontal="center" vertical="center" wrapText="1"/>
    </xf>
    <xf numFmtId="0" fontId="5" fillId="18" borderId="0" xfId="0" applyFont="1" applyFill="1" applyAlignment="1">
      <alignment horizontal="center" vertical="center"/>
    </xf>
    <xf numFmtId="166" fontId="19" fillId="18" borderId="3" xfId="0" applyNumberFormat="1" applyFont="1" applyFill="1" applyBorder="1" applyAlignment="1">
      <alignment horizontal="center" vertical="center" wrapText="1"/>
    </xf>
    <xf numFmtId="166" fontId="11" fillId="18" borderId="2" xfId="0" applyNumberFormat="1" applyFont="1" applyFill="1" applyBorder="1" applyAlignment="1">
      <alignment vertical="center" wrapText="1"/>
    </xf>
    <xf numFmtId="167" fontId="11" fillId="18" borderId="2" xfId="0" applyNumberFormat="1" applyFont="1" applyFill="1" applyBorder="1" applyAlignment="1">
      <alignment vertical="center" wrapText="1"/>
    </xf>
    <xf numFmtId="0" fontId="11" fillId="18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vertical="center"/>
    </xf>
    <xf numFmtId="1" fontId="9" fillId="18" borderId="2" xfId="0" applyNumberFormat="1" applyFont="1" applyFill="1" applyBorder="1" applyAlignment="1">
      <alignment horizontal="center" vertical="center"/>
    </xf>
    <xf numFmtId="0" fontId="9" fillId="18" borderId="2" xfId="0" applyFont="1" applyFill="1" applyBorder="1" applyAlignment="1">
      <alignment horizontal="center" vertical="center"/>
    </xf>
    <xf numFmtId="165" fontId="9" fillId="18" borderId="2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/>
    </xf>
    <xf numFmtId="1" fontId="9" fillId="20" borderId="2" xfId="0" applyNumberFormat="1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165" fontId="9" fillId="20" borderId="2" xfId="0" applyNumberFormat="1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center" vertical="center"/>
    </xf>
    <xf numFmtId="165" fontId="5" fillId="18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/>
    </xf>
    <xf numFmtId="165" fontId="5" fillId="20" borderId="2" xfId="0" applyNumberFormat="1" applyFont="1" applyFill="1" applyBorder="1" applyAlignment="1">
      <alignment horizontal="center" vertical="center"/>
    </xf>
    <xf numFmtId="0" fontId="9" fillId="18" borderId="2" xfId="0" applyFont="1" applyFill="1" applyBorder="1" applyAlignment="1">
      <alignment horizontal="center"/>
    </xf>
    <xf numFmtId="0" fontId="9" fillId="20" borderId="2" xfId="0" applyFont="1" applyFill="1" applyBorder="1" applyAlignment="1">
      <alignment horizontal="center"/>
    </xf>
    <xf numFmtId="166" fontId="18" fillId="8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11" fillId="4" borderId="2" xfId="0" applyFont="1" applyFill="1" applyBorder="1" applyAlignment="1">
      <alignment vertical="center" wrapText="1"/>
    </xf>
    <xf numFmtId="166" fontId="11" fillId="4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5" fontId="10" fillId="16" borderId="2" xfId="0" applyNumberFormat="1" applyFont="1" applyFill="1" applyBorder="1" applyAlignment="1">
      <alignment horizontal="center" vertical="center" wrapText="1"/>
    </xf>
    <xf numFmtId="2" fontId="10" fillId="16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66" fontId="11" fillId="10" borderId="2" xfId="0" applyNumberFormat="1" applyFont="1" applyFill="1" applyBorder="1" applyAlignment="1">
      <alignment vertical="center" wrapText="1"/>
    </xf>
    <xf numFmtId="167" fontId="11" fillId="4" borderId="2" xfId="0" applyNumberFormat="1" applyFont="1" applyFill="1" applyBorder="1" applyAlignment="1">
      <alignment horizontal="center" vertical="center" wrapText="1"/>
    </xf>
    <xf numFmtId="166" fontId="4" fillId="8" borderId="2" xfId="0" applyNumberFormat="1" applyFont="1" applyFill="1" applyBorder="1" applyAlignment="1">
      <alignment horizontal="center" vertical="center"/>
    </xf>
    <xf numFmtId="166" fontId="4" fillId="8" borderId="2" xfId="0" applyNumberFormat="1" applyFont="1" applyFill="1" applyBorder="1" applyAlignment="1">
      <alignment horizontal="center" vertical="center" wrapText="1"/>
    </xf>
    <xf numFmtId="166" fontId="31" fillId="8" borderId="0" xfId="0" applyNumberFormat="1" applyFont="1" applyFill="1" applyAlignment="1">
      <alignment horizontal="center"/>
    </xf>
    <xf numFmtId="1" fontId="10" fillId="16" borderId="2" xfId="0" applyNumberFormat="1" applyFont="1" applyFill="1" applyBorder="1" applyAlignment="1">
      <alignment horizontal="center" vertical="center" wrapText="1"/>
    </xf>
    <xf numFmtId="166" fontId="10" fillId="19" borderId="2" xfId="0" applyNumberFormat="1" applyFont="1" applyFill="1" applyBorder="1" applyAlignment="1">
      <alignment horizontal="center" vertical="center" wrapText="1"/>
    </xf>
    <xf numFmtId="2" fontId="18" fillId="9" borderId="2" xfId="0" applyNumberFormat="1" applyFont="1" applyFill="1" applyBorder="1" applyAlignment="1">
      <alignment vertical="center" wrapText="1"/>
    </xf>
    <xf numFmtId="166" fontId="11" fillId="10" borderId="2" xfId="0" applyNumberFormat="1" applyFont="1" applyFill="1" applyBorder="1" applyAlignment="1">
      <alignment horizontal="center" vertical="center" wrapText="1"/>
    </xf>
    <xf numFmtId="2" fontId="11" fillId="10" borderId="2" xfId="0" applyNumberFormat="1" applyFont="1" applyFill="1" applyBorder="1" applyAlignment="1">
      <alignment vertical="center" wrapText="1"/>
    </xf>
    <xf numFmtId="0" fontId="9" fillId="2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 wrapText="1"/>
    </xf>
    <xf numFmtId="167" fontId="19" fillId="20" borderId="2" xfId="0" applyNumberFormat="1" applyFont="1" applyFill="1" applyBorder="1" applyAlignment="1">
      <alignment horizontal="center" vertical="top"/>
    </xf>
    <xf numFmtId="167" fontId="19" fillId="0" borderId="15" xfId="0" applyNumberFormat="1" applyFont="1" applyFill="1" applyBorder="1" applyAlignment="1">
      <alignment horizontal="center" vertical="top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6" fontId="5" fillId="20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7" fontId="19" fillId="0" borderId="29" xfId="0" applyNumberFormat="1" applyFont="1" applyFill="1" applyBorder="1" applyAlignment="1">
      <alignment horizontal="center" vertical="top"/>
    </xf>
    <xf numFmtId="166" fontId="9" fillId="0" borderId="2" xfId="0" applyNumberFormat="1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166" fontId="10" fillId="4" borderId="2" xfId="0" applyNumberFormat="1" applyFont="1" applyFill="1" applyBorder="1" applyAlignment="1">
      <alignment horizontal="center" vertical="center" wrapText="1"/>
    </xf>
    <xf numFmtId="167" fontId="10" fillId="4" borderId="2" xfId="0" applyNumberFormat="1" applyFont="1" applyFill="1" applyBorder="1" applyAlignment="1">
      <alignment horizontal="center" vertical="center" wrapText="1"/>
    </xf>
    <xf numFmtId="167" fontId="10" fillId="9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7" fillId="18" borderId="2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1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8" borderId="2" xfId="0" applyFont="1" applyFill="1" applyBorder="1"/>
    <xf numFmtId="166" fontId="5" fillId="0" borderId="2" xfId="0" applyNumberFormat="1" applyFont="1" applyFill="1" applyBorder="1" applyAlignment="1">
      <alignment horizontal="center" vertical="center" wrapText="1" shrinkToFit="1"/>
    </xf>
    <xf numFmtId="0" fontId="29" fillId="18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Border="1"/>
    <xf numFmtId="0" fontId="5" fillId="4" borderId="2" xfId="0" applyFont="1" applyFill="1" applyBorder="1"/>
    <xf numFmtId="0" fontId="19" fillId="4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166" fontId="10" fillId="19" borderId="3" xfId="0" applyNumberFormat="1" applyFont="1" applyFill="1" applyBorder="1" applyAlignment="1">
      <alignment horizontal="center" vertical="center" wrapText="1"/>
    </xf>
    <xf numFmtId="166" fontId="18" fillId="9" borderId="7" xfId="0" applyNumberFormat="1" applyFont="1" applyFill="1" applyBorder="1" applyAlignment="1">
      <alignment horizontal="center" vertical="center" wrapText="1"/>
    </xf>
    <xf numFmtId="166" fontId="5" fillId="4" borderId="25" xfId="0" applyNumberFormat="1" applyFont="1" applyFill="1" applyBorder="1" applyAlignment="1">
      <alignment horizontal="center" vertical="center" wrapText="1"/>
    </xf>
    <xf numFmtId="166" fontId="5" fillId="20" borderId="25" xfId="0" applyNumberFormat="1" applyFont="1" applyFill="1" applyBorder="1" applyAlignment="1">
      <alignment horizontal="center" vertical="center" wrapText="1"/>
    </xf>
    <xf numFmtId="166" fontId="5" fillId="0" borderId="25" xfId="0" applyNumberFormat="1" applyFont="1" applyFill="1" applyBorder="1" applyAlignment="1">
      <alignment vertical="center" wrapText="1"/>
    </xf>
    <xf numFmtId="166" fontId="5" fillId="0" borderId="25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 shrinkToFit="1"/>
    </xf>
    <xf numFmtId="166" fontId="5" fillId="0" borderId="25" xfId="0" applyNumberFormat="1" applyFont="1" applyFill="1" applyBorder="1" applyAlignment="1">
      <alignment horizontal="center" vertical="center"/>
    </xf>
    <xf numFmtId="166" fontId="5" fillId="2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7" fillId="0" borderId="24" xfId="0" applyFont="1" applyFill="1" applyBorder="1"/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166" fontId="5" fillId="0" borderId="25" xfId="0" applyNumberFormat="1" applyFont="1" applyFill="1" applyBorder="1" applyAlignment="1">
      <alignment vertical="center"/>
    </xf>
    <xf numFmtId="166" fontId="5" fillId="21" borderId="25" xfId="0" applyNumberFormat="1" applyFont="1" applyFill="1" applyBorder="1" applyAlignment="1">
      <alignment horizontal="center" vertical="center" wrapText="1"/>
    </xf>
    <xf numFmtId="166" fontId="5" fillId="4" borderId="25" xfId="0" applyNumberFormat="1" applyFont="1" applyFill="1" applyBorder="1" applyAlignment="1">
      <alignment horizontal="center" vertical="center" wrapText="1" shrinkToFi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18" fillId="9" borderId="37" xfId="0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166" fontId="18" fillId="9" borderId="35" xfId="0" applyNumberFormat="1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vertical="top"/>
    </xf>
    <xf numFmtId="166" fontId="19" fillId="20" borderId="1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left" vertical="center" wrapText="1" indent="2"/>
    </xf>
    <xf numFmtId="0" fontId="9" fillId="20" borderId="2" xfId="0" applyFont="1" applyFill="1" applyBorder="1" applyAlignment="1">
      <alignment horizontal="center" vertical="top"/>
    </xf>
    <xf numFmtId="166" fontId="19" fillId="20" borderId="12" xfId="0" applyNumberFormat="1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 wrapText="1"/>
    </xf>
    <xf numFmtId="167" fontId="19" fillId="20" borderId="12" xfId="0" applyNumberFormat="1" applyFont="1" applyFill="1" applyBorder="1" applyAlignment="1">
      <alignment horizontal="center" vertical="top"/>
    </xf>
    <xf numFmtId="167" fontId="19" fillId="0" borderId="15" xfId="0" applyNumberFormat="1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/>
    </xf>
    <xf numFmtId="0" fontId="29" fillId="20" borderId="2" xfId="0" applyFont="1" applyFill="1" applyBorder="1" applyAlignment="1">
      <alignment horizontal="center" vertical="center"/>
    </xf>
    <xf numFmtId="0" fontId="10" fillId="20" borderId="1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167" fontId="11" fillId="4" borderId="2" xfId="0" applyNumberFormat="1" applyFont="1" applyFill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 wrapText="1"/>
    </xf>
    <xf numFmtId="166" fontId="5" fillId="20" borderId="25" xfId="0" applyNumberFormat="1" applyFont="1" applyFill="1" applyBorder="1" applyAlignment="1">
      <alignment horizontal="center" vertical="center" wrapText="1"/>
    </xf>
    <xf numFmtId="166" fontId="5" fillId="4" borderId="25" xfId="0" applyNumberFormat="1" applyFont="1" applyFill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/>
    </xf>
    <xf numFmtId="166" fontId="11" fillId="4" borderId="13" xfId="0" applyNumberFormat="1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166" fontId="5" fillId="4" borderId="25" xfId="0" applyNumberFormat="1" applyFont="1" applyFill="1" applyBorder="1" applyAlignment="1">
      <alignment horizontal="center" vertical="center"/>
    </xf>
    <xf numFmtId="166" fontId="5" fillId="20" borderId="25" xfId="0" applyNumberFormat="1" applyFont="1" applyFill="1" applyBorder="1" applyAlignment="1">
      <alignment horizontal="center" vertical="center"/>
    </xf>
    <xf numFmtId="166" fontId="5" fillId="18" borderId="25" xfId="0" applyNumberFormat="1" applyFont="1" applyFill="1" applyBorder="1" applyAlignment="1">
      <alignment horizontal="center" vertical="center" wrapText="1"/>
    </xf>
    <xf numFmtId="168" fontId="12" fillId="0" borderId="2" xfId="0" applyNumberFormat="1" applyFont="1" applyBorder="1" applyAlignment="1">
      <alignment horizontal="center" vertical="center" wrapText="1"/>
    </xf>
    <xf numFmtId="168" fontId="12" fillId="4" borderId="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167" fontId="19" fillId="0" borderId="2" xfId="0" applyNumberFormat="1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9" fillId="20" borderId="12" xfId="0" applyFont="1" applyFill="1" applyBorder="1" applyAlignment="1">
      <alignment horizontal="center" vertical="top"/>
    </xf>
    <xf numFmtId="0" fontId="9" fillId="20" borderId="15" xfId="0" applyFont="1" applyFill="1" applyBorder="1" applyAlignment="1">
      <alignment horizontal="center" vertical="top"/>
    </xf>
    <xf numFmtId="49" fontId="5" fillId="20" borderId="12" xfId="0" applyNumberFormat="1" applyFont="1" applyFill="1" applyBorder="1" applyAlignment="1">
      <alignment horizontal="left" vertical="top" wrapText="1"/>
    </xf>
    <xf numFmtId="49" fontId="5" fillId="20" borderId="15" xfId="0" applyNumberFormat="1" applyFont="1" applyFill="1" applyBorder="1" applyAlignment="1">
      <alignment horizontal="left" vertical="top" wrapText="1"/>
    </xf>
    <xf numFmtId="166" fontId="19" fillId="20" borderId="12" xfId="0" applyNumberFormat="1" applyFont="1" applyFill="1" applyBorder="1" applyAlignment="1">
      <alignment horizontal="center" vertical="top"/>
    </xf>
    <xf numFmtId="166" fontId="19" fillId="20" borderId="15" xfId="0" applyNumberFormat="1" applyFont="1" applyFill="1" applyBorder="1" applyAlignment="1">
      <alignment horizontal="center" vertical="top"/>
    </xf>
    <xf numFmtId="3" fontId="19" fillId="20" borderId="12" xfId="0" applyNumberFormat="1" applyFont="1" applyFill="1" applyBorder="1" applyAlignment="1">
      <alignment horizontal="center" vertical="top" wrapText="1"/>
    </xf>
    <xf numFmtId="3" fontId="19" fillId="20" borderId="15" xfId="0" applyNumberFormat="1" applyFont="1" applyFill="1" applyBorder="1" applyAlignment="1">
      <alignment horizontal="center" vertical="top" wrapText="1"/>
    </xf>
    <xf numFmtId="0" fontId="9" fillId="20" borderId="2" xfId="0" applyFont="1" applyFill="1" applyBorder="1" applyAlignment="1">
      <alignment horizontal="center" vertical="top"/>
    </xf>
    <xf numFmtId="0" fontId="19" fillId="2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167" fontId="19" fillId="0" borderId="25" xfId="0" applyNumberFormat="1" applyFont="1" applyFill="1" applyBorder="1" applyAlignment="1">
      <alignment horizontal="center" vertical="top"/>
    </xf>
    <xf numFmtId="167" fontId="19" fillId="0" borderId="12" xfId="0" applyNumberFormat="1" applyFont="1" applyFill="1" applyBorder="1" applyAlignment="1">
      <alignment horizontal="center" vertical="top"/>
    </xf>
    <xf numFmtId="167" fontId="19" fillId="0" borderId="13" xfId="0" applyNumberFormat="1" applyFont="1" applyFill="1" applyBorder="1" applyAlignment="1">
      <alignment horizontal="center" vertical="top"/>
    </xf>
    <xf numFmtId="166" fontId="19" fillId="20" borderId="2" xfId="0" applyNumberFormat="1" applyFont="1" applyFill="1" applyBorder="1" applyAlignment="1">
      <alignment horizontal="center" vertical="top"/>
    </xf>
    <xf numFmtId="3" fontId="19" fillId="20" borderId="2" xfId="0" applyNumberFormat="1" applyFont="1" applyFill="1" applyBorder="1" applyAlignment="1">
      <alignment horizontal="center" vertical="top" wrapText="1"/>
    </xf>
    <xf numFmtId="0" fontId="9" fillId="20" borderId="13" xfId="0" applyFont="1" applyFill="1" applyBorder="1" applyAlignment="1">
      <alignment horizontal="center" vertical="top"/>
    </xf>
    <xf numFmtId="167" fontId="19" fillId="0" borderId="17" xfId="0" applyNumberFormat="1" applyFont="1" applyFill="1" applyBorder="1" applyAlignment="1">
      <alignment horizontal="center" vertical="top"/>
    </xf>
    <xf numFmtId="167" fontId="19" fillId="0" borderId="19" xfId="0" applyNumberFormat="1" applyFont="1" applyFill="1" applyBorder="1" applyAlignment="1">
      <alignment horizontal="center" vertical="top"/>
    </xf>
    <xf numFmtId="167" fontId="19" fillId="0" borderId="28" xfId="0" applyNumberFormat="1" applyFont="1" applyFill="1" applyBorder="1" applyAlignment="1">
      <alignment horizontal="center" vertical="top"/>
    </xf>
    <xf numFmtId="167" fontId="11" fillId="4" borderId="15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18" borderId="2" xfId="0" applyFont="1" applyFill="1" applyBorder="1" applyAlignment="1">
      <alignment horizontal="center" vertical="top" wrapText="1"/>
    </xf>
    <xf numFmtId="0" fontId="9" fillId="18" borderId="12" xfId="0" applyFont="1" applyFill="1" applyBorder="1" applyAlignment="1">
      <alignment horizontal="center" vertical="top"/>
    </xf>
    <xf numFmtId="0" fontId="9" fillId="18" borderId="13" xfId="0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left" vertical="top" wrapText="1"/>
    </xf>
    <xf numFmtId="167" fontId="19" fillId="18" borderId="12" xfId="0" applyNumberFormat="1" applyFont="1" applyFill="1" applyBorder="1" applyAlignment="1">
      <alignment horizontal="center" vertical="top"/>
    </xf>
    <xf numFmtId="167" fontId="19" fillId="18" borderId="13" xfId="0" applyNumberFormat="1" applyFont="1" applyFill="1" applyBorder="1" applyAlignment="1">
      <alignment horizontal="center" vertical="top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67" fontId="11" fillId="4" borderId="12" xfId="0" applyNumberFormat="1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2" fontId="12" fillId="18" borderId="12" xfId="0" applyNumberFormat="1" applyFont="1" applyFill="1" applyBorder="1" applyAlignment="1">
      <alignment horizontal="center" vertical="center" wrapText="1"/>
    </xf>
    <xf numFmtId="2" fontId="12" fillId="18" borderId="13" xfId="0" applyNumberFormat="1" applyFont="1" applyFill="1" applyBorder="1" applyAlignment="1">
      <alignment horizontal="center" vertical="center" wrapText="1"/>
    </xf>
    <xf numFmtId="14" fontId="12" fillId="18" borderId="12" xfId="0" applyNumberFormat="1" applyFont="1" applyFill="1" applyBorder="1" applyAlignment="1">
      <alignment horizontal="center" vertical="center" wrapText="1"/>
    </xf>
    <xf numFmtId="14" fontId="12" fillId="18" borderId="13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/>
    </xf>
    <xf numFmtId="0" fontId="10" fillId="4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top"/>
    </xf>
    <xf numFmtId="0" fontId="9" fillId="2" borderId="13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center" vertical="top"/>
    </xf>
    <xf numFmtId="0" fontId="10" fillId="2" borderId="28" xfId="0" applyFont="1" applyFill="1" applyBorder="1" applyAlignment="1">
      <alignment horizontal="center" vertical="top"/>
    </xf>
    <xf numFmtId="0" fontId="9" fillId="2" borderId="19" xfId="0" applyFont="1" applyFill="1" applyBorder="1" applyAlignment="1">
      <alignment horizontal="center" vertical="top"/>
    </xf>
    <xf numFmtId="0" fontId="9" fillId="2" borderId="28" xfId="0" applyFont="1" applyFill="1" applyBorder="1" applyAlignment="1">
      <alignment horizontal="center" vertical="top"/>
    </xf>
    <xf numFmtId="0" fontId="9" fillId="2" borderId="26" xfId="0" applyFont="1" applyFill="1" applyBorder="1" applyAlignment="1">
      <alignment horizontal="center" vertical="top"/>
    </xf>
    <xf numFmtId="0" fontId="9" fillId="2" borderId="27" xfId="0" applyFont="1" applyFill="1" applyBorder="1" applyAlignment="1">
      <alignment horizontal="center" vertical="top"/>
    </xf>
    <xf numFmtId="0" fontId="10" fillId="2" borderId="26" xfId="0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center" vertical="top"/>
    </xf>
    <xf numFmtId="167" fontId="19" fillId="0" borderId="19" xfId="0" applyNumberFormat="1" applyFont="1" applyFill="1" applyBorder="1" applyAlignment="1">
      <alignment horizontal="center" vertical="top" wrapText="1"/>
    </xf>
    <xf numFmtId="167" fontId="19" fillId="0" borderId="28" xfId="0" applyNumberFormat="1" applyFont="1" applyFill="1" applyBorder="1" applyAlignment="1">
      <alignment horizontal="center" vertical="top" wrapText="1"/>
    </xf>
    <xf numFmtId="167" fontId="19" fillId="0" borderId="24" xfId="0" applyNumberFormat="1" applyFont="1" applyFill="1" applyBorder="1" applyAlignment="1">
      <alignment horizontal="center" vertical="top"/>
    </xf>
    <xf numFmtId="167" fontId="19" fillId="0" borderId="12" xfId="0" applyNumberFormat="1" applyFont="1" applyFill="1" applyBorder="1" applyAlignment="1">
      <alignment horizontal="center" vertical="top" wrapText="1"/>
    </xf>
    <xf numFmtId="167" fontId="19" fillId="0" borderId="13" xfId="0" applyNumberFormat="1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/>
    </xf>
    <xf numFmtId="49" fontId="5" fillId="11" borderId="12" xfId="0" applyNumberFormat="1" applyFont="1" applyFill="1" applyBorder="1" applyAlignment="1">
      <alignment horizontal="left" vertical="top" wrapText="1"/>
    </xf>
    <xf numFmtId="49" fontId="5" fillId="11" borderId="15" xfId="0" applyNumberFormat="1" applyFont="1" applyFill="1" applyBorder="1" applyAlignment="1">
      <alignment horizontal="left" vertical="top" wrapText="1"/>
    </xf>
    <xf numFmtId="167" fontId="19" fillId="0" borderId="3" xfId="0" applyNumberFormat="1" applyFont="1" applyBorder="1" applyAlignment="1">
      <alignment horizontal="center" vertical="top" wrapText="1"/>
    </xf>
    <xf numFmtId="0" fontId="9" fillId="20" borderId="26" xfId="0" applyFont="1" applyFill="1" applyBorder="1" applyAlignment="1">
      <alignment horizontal="center" vertical="top"/>
    </xf>
    <xf numFmtId="0" fontId="9" fillId="20" borderId="27" xfId="0" applyFont="1" applyFill="1" applyBorder="1" applyAlignment="1">
      <alignment horizontal="center" vertical="top"/>
    </xf>
    <xf numFmtId="49" fontId="5" fillId="11" borderId="13" xfId="0" applyNumberFormat="1" applyFont="1" applyFill="1" applyBorder="1" applyAlignment="1">
      <alignment horizontal="left" vertical="top" wrapText="1"/>
    </xf>
    <xf numFmtId="166" fontId="19" fillId="0" borderId="12" xfId="0" applyNumberFormat="1" applyFont="1" applyBorder="1" applyAlignment="1">
      <alignment horizontal="center" vertical="top" wrapText="1"/>
    </xf>
    <xf numFmtId="166" fontId="19" fillId="0" borderId="13" xfId="0" applyNumberFormat="1" applyFont="1" applyBorder="1" applyAlignment="1">
      <alignment horizontal="center" vertical="top" wrapText="1"/>
    </xf>
    <xf numFmtId="0" fontId="19" fillId="0" borderId="33" xfId="0" applyFont="1" applyFill="1" applyBorder="1" applyAlignment="1">
      <alignment horizontal="center" vertical="top" wrapText="1"/>
    </xf>
    <xf numFmtId="3" fontId="19" fillId="20" borderId="4" xfId="0" applyNumberFormat="1" applyFont="1" applyFill="1" applyBorder="1" applyAlignment="1">
      <alignment horizontal="center" vertical="top" wrapText="1"/>
    </xf>
    <xf numFmtId="3" fontId="19" fillId="20" borderId="8" xfId="0" applyNumberFormat="1" applyFont="1" applyFill="1" applyBorder="1" applyAlignment="1">
      <alignment horizontal="center" vertical="top" wrapText="1"/>
    </xf>
    <xf numFmtId="166" fontId="19" fillId="0" borderId="15" xfId="0" applyNumberFormat="1" applyFont="1" applyBorder="1" applyAlignment="1">
      <alignment horizontal="center" vertical="top" wrapText="1"/>
    </xf>
    <xf numFmtId="167" fontId="19" fillId="0" borderId="2" xfId="0" applyNumberFormat="1" applyFont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 wrapText="1"/>
    </xf>
    <xf numFmtId="49" fontId="5" fillId="20" borderId="13" xfId="0" applyNumberFormat="1" applyFont="1" applyFill="1" applyBorder="1" applyAlignment="1">
      <alignment horizontal="left" vertical="top" wrapText="1"/>
    </xf>
    <xf numFmtId="166" fontId="19" fillId="20" borderId="13" xfId="0" applyNumberFormat="1" applyFont="1" applyFill="1" applyBorder="1" applyAlignment="1">
      <alignment horizontal="center" vertical="top"/>
    </xf>
    <xf numFmtId="3" fontId="19" fillId="20" borderId="10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20" borderId="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20" borderId="4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19" fillId="18" borderId="12" xfId="0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2" fontId="19" fillId="18" borderId="12" xfId="0" applyNumberFormat="1" applyFont="1" applyFill="1" applyBorder="1" applyAlignment="1">
      <alignment horizontal="center" vertical="center" wrapText="1"/>
    </xf>
    <xf numFmtId="2" fontId="19" fillId="18" borderId="13" xfId="0" applyNumberFormat="1" applyFont="1" applyFill="1" applyBorder="1" applyAlignment="1">
      <alignment horizontal="center" vertical="center" wrapText="1"/>
    </xf>
    <xf numFmtId="14" fontId="19" fillId="18" borderId="12" xfId="0" applyNumberFormat="1" applyFont="1" applyFill="1" applyBorder="1" applyAlignment="1">
      <alignment horizontal="center" vertical="center" wrapText="1"/>
    </xf>
    <xf numFmtId="14" fontId="19" fillId="18" borderId="13" xfId="0" applyNumberFormat="1" applyFont="1" applyFill="1" applyBorder="1" applyAlignment="1">
      <alignment horizontal="center" vertical="center" wrapText="1"/>
    </xf>
    <xf numFmtId="0" fontId="5" fillId="18" borderId="12" xfId="2" applyFont="1" applyFill="1" applyBorder="1" applyAlignment="1">
      <alignment horizontal="center" vertical="center" wrapText="1"/>
    </xf>
    <xf numFmtId="0" fontId="5" fillId="18" borderId="13" xfId="2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165" fontId="5" fillId="0" borderId="12" xfId="2" applyNumberFormat="1" applyFont="1" applyFill="1" applyBorder="1" applyAlignment="1">
      <alignment horizontal="center" vertical="center" wrapText="1"/>
    </xf>
    <xf numFmtId="165" fontId="5" fillId="0" borderId="13" xfId="2" applyNumberFormat="1" applyFont="1" applyFill="1" applyBorder="1" applyAlignment="1">
      <alignment horizontal="center" vertical="center" wrapText="1"/>
    </xf>
    <xf numFmtId="165" fontId="5" fillId="18" borderId="12" xfId="2" applyNumberFormat="1" applyFont="1" applyFill="1" applyBorder="1" applyAlignment="1">
      <alignment horizontal="center" vertical="center" wrapText="1"/>
    </xf>
    <xf numFmtId="165" fontId="5" fillId="18" borderId="13" xfId="2" applyNumberFormat="1" applyFont="1" applyFill="1" applyBorder="1" applyAlignment="1">
      <alignment horizontal="center" vertical="center" wrapText="1"/>
    </xf>
    <xf numFmtId="2" fontId="5" fillId="18" borderId="12" xfId="2" applyNumberFormat="1" applyFont="1" applyFill="1" applyBorder="1" applyAlignment="1">
      <alignment horizontal="center" vertical="center" wrapText="1"/>
    </xf>
    <xf numFmtId="2" fontId="5" fillId="18" borderId="13" xfId="2" applyNumberFormat="1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left" vertical="center" wrapText="1"/>
    </xf>
    <xf numFmtId="0" fontId="11" fillId="9" borderId="6" xfId="0" applyFont="1" applyFill="1" applyBorder="1" applyAlignment="1">
      <alignment horizontal="left" vertical="center" wrapText="1"/>
    </xf>
    <xf numFmtId="0" fontId="11" fillId="9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7" fillId="0" borderId="12" xfId="2" applyNumberFormat="1" applyFont="1" applyFill="1" applyBorder="1" applyAlignment="1">
      <alignment horizontal="center" vertical="center" wrapText="1"/>
    </xf>
    <xf numFmtId="2" fontId="7" fillId="0" borderId="13" xfId="2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 wrapText="1"/>
    </xf>
    <xf numFmtId="0" fontId="11" fillId="18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166" fontId="11" fillId="4" borderId="12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5" fillId="20" borderId="30" xfId="0" applyFont="1" applyFill="1" applyBorder="1" applyAlignment="1">
      <alignment horizontal="center" vertical="center"/>
    </xf>
    <xf numFmtId="0" fontId="5" fillId="2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66" fontId="5" fillId="0" borderId="25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20" borderId="24" xfId="0" applyFont="1" applyFill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 wrapText="1"/>
    </xf>
    <xf numFmtId="166" fontId="5" fillId="20" borderId="25" xfId="0" applyNumberFormat="1" applyFont="1" applyFill="1" applyBorder="1" applyAlignment="1">
      <alignment horizontal="center" vertical="center" wrapText="1"/>
    </xf>
    <xf numFmtId="166" fontId="5" fillId="4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/>
    </xf>
    <xf numFmtId="166" fontId="5" fillId="4" borderId="19" xfId="0" applyNumberFormat="1" applyFont="1" applyFill="1" applyBorder="1" applyAlignment="1">
      <alignment horizontal="center" vertical="center" wrapText="1"/>
    </xf>
    <xf numFmtId="166" fontId="5" fillId="4" borderId="28" xfId="0" applyNumberFormat="1" applyFont="1" applyFill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/>
    </xf>
    <xf numFmtId="0" fontId="5" fillId="20" borderId="2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horizontal="left" vertical="center" wrapText="1"/>
    </xf>
    <xf numFmtId="0" fontId="10" fillId="16" borderId="13" xfId="0" applyFont="1" applyFill="1" applyBorder="1" applyAlignment="1">
      <alignment horizontal="left" vertical="center" wrapText="1"/>
    </xf>
    <xf numFmtId="2" fontId="10" fillId="16" borderId="4" xfId="0" applyNumberFormat="1" applyFont="1" applyFill="1" applyBorder="1" applyAlignment="1">
      <alignment horizontal="center" vertical="center" wrapText="1"/>
    </xf>
    <xf numFmtId="2" fontId="10" fillId="16" borderId="10" xfId="0" applyNumberFormat="1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2" fontId="11" fillId="4" borderId="12" xfId="0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left" vertical="center" wrapText="1"/>
    </xf>
    <xf numFmtId="0" fontId="11" fillId="10" borderId="7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left" vertical="center" wrapText="1"/>
    </xf>
    <xf numFmtId="0" fontId="18" fillId="9" borderId="6" xfId="0" applyFont="1" applyFill="1" applyBorder="1" applyAlignment="1">
      <alignment horizontal="left" vertical="center" wrapText="1"/>
    </xf>
    <xf numFmtId="0" fontId="18" fillId="9" borderId="7" xfId="0" applyFont="1" applyFill="1" applyBorder="1" applyAlignment="1">
      <alignment horizontal="left" vertical="center" wrapText="1"/>
    </xf>
    <xf numFmtId="2" fontId="9" fillId="11" borderId="12" xfId="0" applyNumberFormat="1" applyFont="1" applyFill="1" applyBorder="1" applyAlignment="1">
      <alignment horizontal="center" vertical="center" wrapText="1"/>
    </xf>
    <xf numFmtId="2" fontId="9" fillId="11" borderId="13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  <xf numFmtId="2" fontId="9" fillId="4" borderId="13" xfId="0" applyNumberFormat="1" applyFont="1" applyFill="1" applyBorder="1" applyAlignment="1">
      <alignment horizontal="center" vertical="center" wrapText="1"/>
    </xf>
    <xf numFmtId="2" fontId="9" fillId="20" borderId="12" xfId="0" applyNumberFormat="1" applyFont="1" applyFill="1" applyBorder="1" applyAlignment="1">
      <alignment horizontal="center" vertical="center" wrapText="1"/>
    </xf>
    <xf numFmtId="2" fontId="9" fillId="20" borderId="13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169" fontId="9" fillId="0" borderId="12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49" fontId="9" fillId="18" borderId="12" xfId="0" applyNumberFormat="1" applyFont="1" applyFill="1" applyBorder="1" applyAlignment="1">
      <alignment horizontal="center" vertical="center" wrapText="1"/>
    </xf>
    <xf numFmtId="49" fontId="9" fillId="18" borderId="13" xfId="0" applyNumberFormat="1" applyFont="1" applyFill="1" applyBorder="1" applyAlignment="1">
      <alignment horizontal="center" vertical="center" wrapText="1"/>
    </xf>
    <xf numFmtId="2" fontId="10" fillId="16" borderId="12" xfId="0" applyNumberFormat="1" applyFont="1" applyFill="1" applyBorder="1" applyAlignment="1">
      <alignment horizontal="center" vertical="center" wrapText="1"/>
    </xf>
    <xf numFmtId="2" fontId="10" fillId="16" borderId="1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10" fillId="16" borderId="2" xfId="0" applyFont="1" applyFill="1" applyBorder="1" applyAlignment="1">
      <alignment horizontal="center" vertical="center" wrapText="1"/>
    </xf>
    <xf numFmtId="165" fontId="9" fillId="20" borderId="12" xfId="0" applyNumberFormat="1" applyFont="1" applyFill="1" applyBorder="1" applyAlignment="1">
      <alignment horizontal="center" vertical="center"/>
    </xf>
    <xf numFmtId="165" fontId="9" fillId="20" borderId="13" xfId="0" applyNumberFormat="1" applyFont="1" applyFill="1" applyBorder="1" applyAlignment="1">
      <alignment horizontal="center" vertical="center"/>
    </xf>
    <xf numFmtId="0" fontId="9" fillId="20" borderId="12" xfId="0" applyNumberFormat="1" applyFont="1" applyFill="1" applyBorder="1" applyAlignment="1">
      <alignment horizontal="center" vertical="center"/>
    </xf>
    <xf numFmtId="0" fontId="9" fillId="20" borderId="13" xfId="0" applyNumberFormat="1" applyFont="1" applyFill="1" applyBorder="1" applyAlignment="1">
      <alignment horizontal="center" vertical="center"/>
    </xf>
    <xf numFmtId="2" fontId="9" fillId="20" borderId="12" xfId="0" applyNumberFormat="1" applyFont="1" applyFill="1" applyBorder="1" applyAlignment="1">
      <alignment horizontal="center" vertical="center"/>
    </xf>
    <xf numFmtId="2" fontId="9" fillId="20" borderId="13" xfId="0" applyNumberFormat="1" applyFont="1" applyFill="1" applyBorder="1" applyAlignment="1">
      <alignment horizontal="center" vertical="center"/>
    </xf>
    <xf numFmtId="0" fontId="10" fillId="19" borderId="3" xfId="0" applyFont="1" applyFill="1" applyBorder="1" applyAlignment="1">
      <alignment horizontal="left" vertical="center" wrapText="1"/>
    </xf>
    <xf numFmtId="0" fontId="10" fillId="19" borderId="6" xfId="0" applyFont="1" applyFill="1" applyBorder="1" applyAlignment="1">
      <alignment horizontal="left" vertical="center" wrapText="1"/>
    </xf>
    <xf numFmtId="0" fontId="10" fillId="19" borderId="7" xfId="0" applyFont="1" applyFill="1" applyBorder="1" applyAlignment="1">
      <alignment horizontal="left" vertical="center" wrapText="1"/>
    </xf>
    <xf numFmtId="0" fontId="10" fillId="15" borderId="2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0" fontId="9" fillId="20" borderId="13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left" vertical="center"/>
    </xf>
    <xf numFmtId="0" fontId="9" fillId="20" borderId="13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165" fontId="33" fillId="0" borderId="13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 wrapText="1"/>
    </xf>
    <xf numFmtId="49" fontId="9" fillId="18" borderId="12" xfId="0" applyNumberFormat="1" applyFont="1" applyFill="1" applyBorder="1" applyAlignment="1">
      <alignment horizontal="center" vertical="center"/>
    </xf>
    <xf numFmtId="49" fontId="9" fillId="18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2" fontId="9" fillId="4" borderId="12" xfId="0" applyNumberFormat="1" applyFont="1" applyFill="1" applyBorder="1" applyAlignment="1">
      <alignment horizontal="center" vertical="center"/>
    </xf>
    <xf numFmtId="2" fontId="9" fillId="4" borderId="13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2" fontId="5" fillId="20" borderId="12" xfId="0" applyNumberFormat="1" applyFont="1" applyFill="1" applyBorder="1" applyAlignment="1">
      <alignment horizontal="center" vertical="center"/>
    </xf>
    <xf numFmtId="2" fontId="5" fillId="20" borderId="13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20" borderId="12" xfId="0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/>
    </xf>
    <xf numFmtId="165" fontId="33" fillId="0" borderId="15" xfId="0" applyNumberFormat="1" applyFont="1" applyFill="1" applyBorder="1" applyAlignment="1">
      <alignment horizontal="center" vertical="center"/>
    </xf>
    <xf numFmtId="165" fontId="33" fillId="0" borderId="13" xfId="0" applyNumberFormat="1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 vertical="center"/>
    </xf>
    <xf numFmtId="2" fontId="33" fillId="0" borderId="15" xfId="0" applyNumberFormat="1" applyFont="1" applyFill="1" applyBorder="1" applyAlignment="1">
      <alignment horizontal="center" vertical="center"/>
    </xf>
    <xf numFmtId="2" fontId="33" fillId="0" borderId="1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center" vertical="center"/>
    </xf>
    <xf numFmtId="0" fontId="29" fillId="20" borderId="12" xfId="0" applyFont="1" applyFill="1" applyBorder="1" applyAlignment="1">
      <alignment horizontal="center" vertical="center" wrapText="1"/>
    </xf>
    <xf numFmtId="0" fontId="29" fillId="2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 vertical="center"/>
    </xf>
    <xf numFmtId="0" fontId="10" fillId="20" borderId="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2" fontId="29" fillId="0" borderId="12" xfId="0" applyNumberFormat="1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/>
    </xf>
    <xf numFmtId="166" fontId="29" fillId="4" borderId="4" xfId="0" applyNumberFormat="1" applyFont="1" applyFill="1" applyBorder="1" applyAlignment="1">
      <alignment horizontal="center" vertical="center" wrapText="1"/>
    </xf>
    <xf numFmtId="166" fontId="29" fillId="4" borderId="10" xfId="0" applyNumberFormat="1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9" fillId="4" borderId="13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/>
    </xf>
    <xf numFmtId="167" fontId="29" fillId="4" borderId="12" xfId="0" applyNumberFormat="1" applyFont="1" applyFill="1" applyBorder="1" applyAlignment="1">
      <alignment horizontal="center" vertical="center" wrapText="1"/>
    </xf>
    <xf numFmtId="167" fontId="29" fillId="4" borderId="13" xfId="0" applyNumberFormat="1" applyFont="1" applyFill="1" applyBorder="1" applyAlignment="1">
      <alignment horizontal="center" vertical="center" wrapText="1"/>
    </xf>
    <xf numFmtId="166" fontId="29" fillId="4" borderId="12" xfId="0" applyNumberFormat="1" applyFont="1" applyFill="1" applyBorder="1" applyAlignment="1">
      <alignment horizontal="center" vertical="center" wrapText="1"/>
    </xf>
    <xf numFmtId="166" fontId="29" fillId="4" borderId="13" xfId="0" applyNumberFormat="1" applyFont="1" applyFill="1" applyBorder="1" applyAlignment="1">
      <alignment horizontal="center" vertical="center" wrapText="1"/>
    </xf>
    <xf numFmtId="166" fontId="18" fillId="4" borderId="12" xfId="0" applyNumberFormat="1" applyFont="1" applyFill="1" applyBorder="1" applyAlignment="1">
      <alignment horizontal="center" vertical="center" wrapText="1"/>
    </xf>
    <xf numFmtId="166" fontId="18" fillId="4" borderId="13" xfId="0" applyNumberFormat="1" applyFont="1" applyFill="1" applyBorder="1" applyAlignment="1">
      <alignment horizontal="center" vertical="center" wrapText="1"/>
    </xf>
    <xf numFmtId="166" fontId="30" fillId="4" borderId="12" xfId="0" applyNumberFormat="1" applyFont="1" applyFill="1" applyBorder="1" applyAlignment="1">
      <alignment horizontal="center" vertical="center" wrapText="1"/>
    </xf>
    <xf numFmtId="166" fontId="30" fillId="4" borderId="13" xfId="0" applyNumberFormat="1" applyFont="1" applyFill="1" applyBorder="1" applyAlignment="1">
      <alignment horizontal="center" vertical="center" wrapText="1"/>
    </xf>
    <xf numFmtId="166" fontId="19" fillId="0" borderId="4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6" fontId="5" fillId="0" borderId="12" xfId="2" applyNumberFormat="1" applyFont="1" applyFill="1" applyBorder="1" applyAlignment="1">
      <alignment horizontal="center" vertical="center" wrapText="1"/>
    </xf>
    <xf numFmtId="166" fontId="5" fillId="0" borderId="13" xfId="2" applyNumberFormat="1" applyFont="1" applyFill="1" applyBorder="1" applyAlignment="1">
      <alignment horizontal="center" vertical="center" wrapText="1"/>
    </xf>
    <xf numFmtId="166" fontId="19" fillId="0" borderId="12" xfId="0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vertical="center" wrapText="1"/>
    </xf>
    <xf numFmtId="0" fontId="7" fillId="0" borderId="12" xfId="0" applyFont="1" applyFill="1" applyBorder="1"/>
    <xf numFmtId="0" fontId="7" fillId="0" borderId="13" xfId="0" applyFont="1" applyFill="1" applyBorder="1"/>
    <xf numFmtId="0" fontId="19" fillId="0" borderId="15" xfId="0" applyFont="1" applyBorder="1" applyAlignment="1">
      <alignment horizontal="center" vertical="center" wrapText="1"/>
    </xf>
    <xf numFmtId="165" fontId="5" fillId="0" borderId="15" xfId="2" applyNumberFormat="1" applyFont="1" applyFill="1" applyBorder="1" applyAlignment="1">
      <alignment horizontal="center" vertical="center" wrapText="1"/>
    </xf>
    <xf numFmtId="166" fontId="5" fillId="0" borderId="15" xfId="2" applyNumberFormat="1" applyFont="1" applyFill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horizontal="center" vertical="center" wrapText="1"/>
    </xf>
    <xf numFmtId="0" fontId="11" fillId="18" borderId="4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 wrapText="1"/>
    </xf>
    <xf numFmtId="0" fontId="11" fillId="18" borderId="8" xfId="0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5" fillId="18" borderId="12" xfId="2" applyNumberFormat="1" applyFont="1" applyFill="1" applyBorder="1" applyAlignment="1">
      <alignment horizontal="center" vertical="center" wrapText="1"/>
    </xf>
    <xf numFmtId="166" fontId="5" fillId="18" borderId="13" xfId="2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166" fontId="11" fillId="4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166" fontId="11" fillId="4" borderId="1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6" fontId="5" fillId="0" borderId="25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 shrinkToFit="1"/>
    </xf>
    <xf numFmtId="0" fontId="5" fillId="18" borderId="2" xfId="0" applyFont="1" applyFill="1" applyBorder="1" applyAlignment="1">
      <alignment horizontal="center" vertical="center" wrapText="1"/>
    </xf>
    <xf numFmtId="166" fontId="29" fillId="18" borderId="25" xfId="0" applyNumberFormat="1" applyFont="1" applyFill="1" applyBorder="1" applyAlignment="1">
      <alignment horizontal="center" vertical="center"/>
    </xf>
    <xf numFmtId="49" fontId="29" fillId="18" borderId="25" xfId="0" applyNumberFormat="1" applyFont="1" applyFill="1" applyBorder="1" applyAlignment="1">
      <alignment horizontal="center" vertical="center"/>
    </xf>
    <xf numFmtId="164" fontId="5" fillId="0" borderId="2" xfId="7" applyFont="1" applyFill="1" applyBorder="1" applyAlignment="1">
      <alignment horizontal="center" vertical="center" wrapText="1"/>
    </xf>
    <xf numFmtId="166" fontId="7" fillId="18" borderId="25" xfId="0" applyNumberFormat="1" applyFont="1" applyFill="1" applyBorder="1" applyAlignment="1">
      <alignment horizontal="center" vertical="center" wrapText="1"/>
    </xf>
    <xf numFmtId="0" fontId="39" fillId="18" borderId="25" xfId="0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 wrapText="1"/>
    </xf>
    <xf numFmtId="0" fontId="0" fillId="18" borderId="24" xfId="0" applyFill="1" applyBorder="1"/>
    <xf numFmtId="0" fontId="0" fillId="18" borderId="2" xfId="0" applyFill="1" applyBorder="1"/>
    <xf numFmtId="166" fontId="5" fillId="4" borderId="25" xfId="0" applyNumberFormat="1" applyFont="1" applyFill="1" applyBorder="1" applyAlignment="1">
      <alignment horizontal="center" vertical="center"/>
    </xf>
    <xf numFmtId="166" fontId="5" fillId="20" borderId="25" xfId="0" applyNumberFormat="1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2" xfId="0" applyNumberFormat="1" applyFont="1" applyFill="1" applyBorder="1" applyAlignment="1">
      <alignment horizontal="center" vertical="center" wrapText="1"/>
    </xf>
    <xf numFmtId="0" fontId="5" fillId="20" borderId="13" xfId="0" applyNumberFormat="1" applyFont="1" applyFill="1" applyBorder="1" applyAlignment="1">
      <alignment horizontal="center" vertical="center" wrapText="1"/>
    </xf>
    <xf numFmtId="166" fontId="5" fillId="18" borderId="25" xfId="0" applyNumberFormat="1" applyFont="1" applyFill="1" applyBorder="1" applyAlignment="1">
      <alignment horizontal="center" vertical="center"/>
    </xf>
    <xf numFmtId="166" fontId="21" fillId="4" borderId="25" xfId="0" applyNumberFormat="1" applyFont="1" applyFill="1" applyBorder="1" applyAlignment="1">
      <alignment horizontal="center" vertical="center"/>
    </xf>
    <xf numFmtId="166" fontId="5" fillId="18" borderId="25" xfId="0" applyNumberFormat="1" applyFont="1" applyFill="1" applyBorder="1" applyAlignment="1">
      <alignment horizontal="center" vertical="center" wrapText="1"/>
    </xf>
    <xf numFmtId="9" fontId="5" fillId="0" borderId="2" xfId="5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 shrinkToFit="1"/>
    </xf>
    <xf numFmtId="49" fontId="5" fillId="18" borderId="25" xfId="0" applyNumberFormat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66" fontId="5" fillId="0" borderId="34" xfId="0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wrapText="1"/>
    </xf>
    <xf numFmtId="0" fontId="4" fillId="7" borderId="13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6" fontId="4" fillId="7" borderId="12" xfId="0" applyNumberFormat="1" applyFont="1" applyFill="1" applyBorder="1" applyAlignment="1">
      <alignment horizontal="center"/>
    </xf>
    <xf numFmtId="166" fontId="4" fillId="7" borderId="13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67" fontId="12" fillId="18" borderId="12" xfId="0" applyNumberFormat="1" applyFont="1" applyFill="1" applyBorder="1" applyAlignment="1">
      <alignment horizontal="center" vertical="center" wrapText="1"/>
    </xf>
    <xf numFmtId="167" fontId="12" fillId="18" borderId="13" xfId="0" applyNumberFormat="1" applyFont="1" applyFill="1" applyBorder="1" applyAlignment="1">
      <alignment horizontal="center" vertical="center" wrapText="1"/>
    </xf>
    <xf numFmtId="168" fontId="12" fillId="4" borderId="12" xfId="0" applyNumberFormat="1" applyFont="1" applyFill="1" applyBorder="1" applyAlignment="1">
      <alignment horizontal="center" vertical="center" wrapText="1"/>
    </xf>
    <xf numFmtId="168" fontId="12" fillId="4" borderId="13" xfId="0" applyNumberFormat="1" applyFont="1" applyFill="1" applyBorder="1" applyAlignment="1">
      <alignment horizontal="center" vertical="center" wrapText="1"/>
    </xf>
    <xf numFmtId="167" fontId="12" fillId="0" borderId="12" xfId="0" applyNumberFormat="1" applyFont="1" applyBorder="1" applyAlignment="1">
      <alignment horizontal="center" vertical="center" wrapText="1"/>
    </xf>
    <xf numFmtId="167" fontId="12" fillId="0" borderId="13" xfId="0" applyNumberFormat="1" applyFont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167" fontId="11" fillId="6" borderId="12" xfId="0" applyNumberFormat="1" applyFont="1" applyFill="1" applyBorder="1" applyAlignment="1">
      <alignment horizontal="center" vertical="center" wrapText="1"/>
    </xf>
    <xf numFmtId="167" fontId="11" fillId="6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1" fillId="18" borderId="3" xfId="0" applyFont="1" applyFill="1" applyBorder="1" applyAlignment="1">
      <alignment horizontal="left" vertical="center" wrapText="1"/>
    </xf>
    <xf numFmtId="0" fontId="11" fillId="18" borderId="6" xfId="0" applyFont="1" applyFill="1" applyBorder="1" applyAlignment="1">
      <alignment horizontal="left" vertical="center" wrapText="1"/>
    </xf>
    <xf numFmtId="0" fontId="11" fillId="18" borderId="7" xfId="0" applyFont="1" applyFill="1" applyBorder="1" applyAlignment="1">
      <alignment horizontal="left" vertical="center" wrapText="1"/>
    </xf>
    <xf numFmtId="166" fontId="19" fillId="18" borderId="12" xfId="0" applyNumberFormat="1" applyFont="1" applyFill="1" applyBorder="1" applyAlignment="1">
      <alignment horizontal="center" vertical="top" wrapText="1"/>
    </xf>
    <xf numFmtId="166" fontId="19" fillId="18" borderId="15" xfId="0" applyNumberFormat="1" applyFont="1" applyFill="1" applyBorder="1" applyAlignment="1">
      <alignment horizontal="center" vertical="top" wrapText="1"/>
    </xf>
    <xf numFmtId="167" fontId="19" fillId="18" borderId="2" xfId="0" applyNumberFormat="1" applyFont="1" applyFill="1" applyBorder="1" applyAlignment="1">
      <alignment horizontal="center" vertical="top" wrapText="1"/>
    </xf>
    <xf numFmtId="0" fontId="9" fillId="22" borderId="12" xfId="0" applyFont="1" applyFill="1" applyBorder="1" applyAlignment="1">
      <alignment horizontal="center" vertical="top"/>
    </xf>
    <xf numFmtId="0" fontId="9" fillId="22" borderId="15" xfId="0" applyFont="1" applyFill="1" applyBorder="1" applyAlignment="1">
      <alignment horizontal="center" vertical="top"/>
    </xf>
    <xf numFmtId="49" fontId="5" fillId="18" borderId="12" xfId="0" applyNumberFormat="1" applyFont="1" applyFill="1" applyBorder="1" applyAlignment="1">
      <alignment horizontal="left" vertical="top" wrapText="1"/>
    </xf>
    <xf numFmtId="49" fontId="5" fillId="18" borderId="15" xfId="0" applyNumberFormat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center" wrapText="1"/>
    </xf>
    <xf numFmtId="2" fontId="7" fillId="0" borderId="15" xfId="2" applyNumberFormat="1" applyFont="1" applyFill="1" applyBorder="1" applyAlignment="1">
      <alignment horizontal="center" vertical="center" wrapText="1"/>
    </xf>
    <xf numFmtId="167" fontId="7" fillId="0" borderId="12" xfId="2" applyNumberFormat="1" applyFont="1" applyFill="1" applyBorder="1" applyAlignment="1">
      <alignment horizontal="center" vertical="center" wrapText="1"/>
    </xf>
    <xf numFmtId="167" fontId="7" fillId="0" borderId="15" xfId="2" applyNumberFormat="1" applyFont="1" applyFill="1" applyBorder="1" applyAlignment="1">
      <alignment horizontal="center" vertical="center" wrapText="1"/>
    </xf>
    <xf numFmtId="167" fontId="7" fillId="0" borderId="13" xfId="2" applyNumberFormat="1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/>
    </xf>
    <xf numFmtId="166" fontId="7" fillId="0" borderId="1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7" fillId="0" borderId="12" xfId="0" applyNumberFormat="1" applyFont="1" applyFill="1" applyBorder="1" applyAlignment="1">
      <alignment horizontal="center" wrapText="1"/>
    </xf>
    <xf numFmtId="166" fontId="7" fillId="0" borderId="15" xfId="0" applyNumberFormat="1" applyFont="1" applyFill="1" applyBorder="1" applyAlignment="1">
      <alignment horizontal="center" wrapText="1"/>
    </xf>
    <xf numFmtId="166" fontId="7" fillId="0" borderId="1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167" fontId="19" fillId="0" borderId="4" xfId="0" applyNumberFormat="1" applyFont="1" applyFill="1" applyBorder="1" applyAlignment="1">
      <alignment horizontal="center" vertical="top"/>
    </xf>
    <xf numFmtId="167" fontId="19" fillId="0" borderId="10" xfId="0" applyNumberFormat="1" applyFont="1" applyFill="1" applyBorder="1" applyAlignment="1">
      <alignment horizontal="center" vertical="top"/>
    </xf>
    <xf numFmtId="0" fontId="4" fillId="7" borderId="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166" fontId="26" fillId="11" borderId="12" xfId="0" applyNumberFormat="1" applyFont="1" applyFill="1" applyBorder="1" applyAlignment="1">
      <alignment horizontal="center" vertical="top" wrapText="1"/>
    </xf>
    <xf numFmtId="166" fontId="26" fillId="11" borderId="15" xfId="0" applyNumberFormat="1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/>
    </xf>
    <xf numFmtId="0" fontId="10" fillId="2" borderId="31" xfId="0" applyFont="1" applyFill="1" applyBorder="1" applyAlignment="1">
      <alignment horizontal="center" vertical="top"/>
    </xf>
    <xf numFmtId="167" fontId="9" fillId="2" borderId="26" xfId="0" applyNumberFormat="1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10" fillId="2" borderId="38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167" fontId="19" fillId="0" borderId="12" xfId="0" applyNumberFormat="1" applyFont="1" applyBorder="1" applyAlignment="1">
      <alignment horizontal="center" vertical="top" wrapText="1"/>
    </xf>
    <xf numFmtId="167" fontId="19" fillId="0" borderId="15" xfId="0" applyNumberFormat="1" applyFont="1" applyBorder="1" applyAlignment="1">
      <alignment horizontal="center" vertical="top" wrapText="1"/>
    </xf>
    <xf numFmtId="167" fontId="19" fillId="0" borderId="13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167" fontId="19" fillId="0" borderId="4" xfId="0" applyNumberFormat="1" applyFont="1" applyBorder="1" applyAlignment="1">
      <alignment horizontal="center" vertical="top" wrapText="1"/>
    </xf>
    <xf numFmtId="167" fontId="19" fillId="0" borderId="8" xfId="0" applyNumberFormat="1" applyFont="1" applyBorder="1" applyAlignment="1">
      <alignment horizontal="center" vertical="top" wrapText="1"/>
    </xf>
    <xf numFmtId="167" fontId="19" fillId="0" borderId="10" xfId="0" applyNumberFormat="1" applyFont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167" fontId="19" fillId="0" borderId="4" xfId="0" applyNumberFormat="1" applyFont="1" applyFill="1" applyBorder="1" applyAlignment="1">
      <alignment horizontal="center" vertical="top" wrapText="1"/>
    </xf>
    <xf numFmtId="167" fontId="19" fillId="0" borderId="10" xfId="0" applyNumberFormat="1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27" fillId="11" borderId="12" xfId="0" applyFont="1" applyFill="1" applyBorder="1" applyAlignment="1">
      <alignment vertical="top" wrapText="1"/>
    </xf>
    <xf numFmtId="0" fontId="27" fillId="11" borderId="13" xfId="0" applyFont="1" applyFill="1" applyBorder="1" applyAlignment="1">
      <alignment vertical="top" wrapText="1"/>
    </xf>
    <xf numFmtId="166" fontId="26" fillId="11" borderId="13" xfId="0" applyNumberFormat="1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167" fontId="19" fillId="0" borderId="35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20" borderId="2" xfId="0" applyFont="1" applyFill="1" applyBorder="1" applyAlignment="1">
      <alignment horizontal="center" vertical="center" wrapText="1"/>
    </xf>
    <xf numFmtId="167" fontId="11" fillId="0" borderId="12" xfId="0" applyNumberFormat="1" applyFont="1" applyBorder="1" applyAlignment="1">
      <alignment horizontal="center" vertical="center" wrapText="1"/>
    </xf>
    <xf numFmtId="167" fontId="11" fillId="0" borderId="1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20" borderId="3" xfId="0" applyFont="1" applyFill="1" applyBorder="1" applyAlignment="1">
      <alignment horizontal="center" vertical="center" wrapText="1"/>
    </xf>
    <xf numFmtId="0" fontId="19" fillId="20" borderId="7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 wrapText="1"/>
    </xf>
    <xf numFmtId="166" fontId="9" fillId="0" borderId="13" xfId="0" applyNumberFormat="1" applyFont="1" applyFill="1" applyBorder="1" applyAlignment="1">
      <alignment horizontal="center" vertical="center" wrapText="1"/>
    </xf>
    <xf numFmtId="166" fontId="19" fillId="20" borderId="12" xfId="0" applyNumberFormat="1" applyFont="1" applyFill="1" applyBorder="1" applyAlignment="1">
      <alignment horizontal="center" vertical="center" wrapText="1"/>
    </xf>
    <xf numFmtId="166" fontId="19" fillId="20" borderId="13" xfId="0" applyNumberFormat="1" applyFont="1" applyFill="1" applyBorder="1" applyAlignment="1">
      <alignment horizontal="center" vertical="center" wrapText="1"/>
    </xf>
  </cellXfs>
  <cellStyles count="16">
    <cellStyle name="Денежный" xfId="7" builtinId="4"/>
    <cellStyle name="Обычный" xfId="0" builtinId="0"/>
    <cellStyle name="Обычный 2" xfId="3" xr:uid="{00000000-0005-0000-0000-000002000000}"/>
    <cellStyle name="Обычный 2 2" xfId="10" xr:uid="{00000000-0005-0000-0000-000003000000}"/>
    <cellStyle name="Обычный 3" xfId="1" xr:uid="{00000000-0005-0000-0000-000004000000}"/>
    <cellStyle name="Обычный 3 2" xfId="8" xr:uid="{00000000-0005-0000-0000-000005000000}"/>
    <cellStyle name="Обычный 3 2 2" xfId="15" xr:uid="{00000000-0005-0000-0000-000006000000}"/>
    <cellStyle name="Обычный 3 3" xfId="11" xr:uid="{00000000-0005-0000-0000-000007000000}"/>
    <cellStyle name="Обычный 3 4" xfId="13" xr:uid="{00000000-0005-0000-0000-000008000000}"/>
    <cellStyle name="Обычный 4" xfId="4" xr:uid="{00000000-0005-0000-0000-000009000000}"/>
    <cellStyle name="Обычный 4 2" xfId="12" xr:uid="{00000000-0005-0000-0000-00000A000000}"/>
    <cellStyle name="Обычный 4 3" xfId="14" xr:uid="{00000000-0005-0000-0000-00000B000000}"/>
    <cellStyle name="Обычный 5" xfId="6" xr:uid="{00000000-0005-0000-0000-00000C000000}"/>
    <cellStyle name="Обычный 6" xfId="9" xr:uid="{00000000-0005-0000-0000-00000D000000}"/>
    <cellStyle name="Обычный_Прил 1" xfId="2" xr:uid="{00000000-0005-0000-0000-00000E000000}"/>
    <cellStyle name="Процентный" xfId="5" builtinId="5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N1113"/>
  <sheetViews>
    <sheetView tabSelected="1" view="pageBreakPreview" topLeftCell="F1" zoomScale="60" zoomScaleNormal="10" workbookViewId="0">
      <selection activeCell="N1" sqref="N1:S1048576"/>
    </sheetView>
  </sheetViews>
  <sheetFormatPr defaultColWidth="11.42578125" defaultRowHeight="15" x14ac:dyDescent="0.25"/>
  <cols>
    <col min="1" max="1" width="5.7109375" style="1" customWidth="1"/>
    <col min="2" max="2" width="11.7109375" style="1" customWidth="1"/>
    <col min="3" max="3" width="43.5703125" style="25" customWidth="1"/>
    <col min="4" max="4" width="12" style="25" customWidth="1"/>
    <col min="5" max="5" width="13.85546875" style="25" customWidth="1"/>
    <col min="6" max="6" width="12" style="25" customWidth="1"/>
    <col min="7" max="7" width="15.28515625" style="25" customWidth="1"/>
    <col min="8" max="8" width="21.28515625" style="25" customWidth="1"/>
    <col min="9" max="9" width="22.28515625" style="25" customWidth="1"/>
    <col min="10" max="10" width="31.42578125" style="25" customWidth="1"/>
    <col min="11" max="11" width="16.28515625" style="25" customWidth="1"/>
    <col min="12" max="12" width="12.140625" style="25" customWidth="1"/>
    <col min="13" max="13" width="20.28515625" style="25" customWidth="1"/>
    <col min="14" max="14" width="21.28515625" style="25" customWidth="1"/>
    <col min="15" max="15" width="19.28515625" style="25" customWidth="1"/>
    <col min="16" max="16" width="30" style="25" customWidth="1"/>
    <col min="17" max="17" width="14" style="25" customWidth="1"/>
    <col min="18" max="18" width="11.28515625" style="25" customWidth="1"/>
    <col min="19" max="19" width="23.140625" style="25" customWidth="1"/>
    <col min="20" max="20" width="18.5703125" style="25" customWidth="1"/>
    <col min="21" max="21" width="20.28515625" style="25" customWidth="1"/>
    <col min="22" max="22" width="34" style="25" customWidth="1"/>
    <col min="23" max="24" width="11.7109375" style="25" customWidth="1"/>
    <col min="25" max="25" width="12.28515625" style="25" customWidth="1"/>
    <col min="26" max="26" width="17.7109375" style="25" customWidth="1"/>
    <col min="27" max="27" width="20.7109375" style="25" customWidth="1"/>
    <col min="28" max="28" width="36.5703125" style="25" customWidth="1"/>
    <col min="29" max="31" width="11.7109375" style="25" customWidth="1"/>
    <col min="32" max="32" width="12.28515625" style="25" customWidth="1"/>
    <col min="33" max="33" width="17.140625" style="1" customWidth="1"/>
    <col min="34" max="34" width="28.140625" style="1" customWidth="1"/>
    <col min="35" max="36" width="11.42578125" style="1" customWidth="1"/>
    <col min="37" max="37" width="13.85546875" style="1" customWidth="1"/>
    <col min="38" max="38" width="12.85546875" style="1" customWidth="1"/>
    <col min="39" max="39" width="11.85546875" style="1" customWidth="1"/>
    <col min="40" max="40" width="30" style="1" customWidth="1"/>
    <col min="41" max="42" width="11.42578125" style="1" customWidth="1"/>
    <col min="43" max="43" width="16" style="1" customWidth="1"/>
    <col min="44" max="44" width="18.28515625" style="3" customWidth="1"/>
    <col min="45" max="45" width="13.85546875" style="3" hidden="1" customWidth="1"/>
    <col min="46" max="46" width="16.42578125" style="34" customWidth="1"/>
    <col min="47" max="47" width="22.140625" style="34" customWidth="1"/>
    <col min="48" max="86" width="11.42578125" style="34"/>
    <col min="87" max="300" width="11.42578125" style="25"/>
    <col min="301" max="16384" width="11.42578125" style="1"/>
  </cols>
  <sheetData>
    <row r="2" spans="1:300" ht="32.25" customHeight="1" x14ac:dyDescent="0.25">
      <c r="A2" s="703" t="s">
        <v>129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704"/>
      <c r="AM2" s="704"/>
      <c r="AN2" s="704"/>
      <c r="AO2" s="704"/>
      <c r="AP2" s="704"/>
      <c r="AQ2" s="705"/>
    </row>
    <row r="3" spans="1:300" s="33" customFormat="1" ht="21" customHeight="1" x14ac:dyDescent="0.2">
      <c r="A3" s="706" t="s">
        <v>0</v>
      </c>
      <c r="B3" s="707" t="s">
        <v>26</v>
      </c>
      <c r="C3" s="708" t="s">
        <v>64</v>
      </c>
      <c r="D3" s="709" t="s">
        <v>59</v>
      </c>
      <c r="E3" s="710"/>
      <c r="F3" s="710"/>
      <c r="G3" s="711"/>
      <c r="H3" s="614" t="s">
        <v>27</v>
      </c>
      <c r="I3" s="614"/>
      <c r="J3" s="614"/>
      <c r="K3" s="614"/>
      <c r="L3" s="614"/>
      <c r="M3" s="614"/>
      <c r="N3" s="614" t="s">
        <v>36</v>
      </c>
      <c r="O3" s="614"/>
      <c r="P3" s="614"/>
      <c r="Q3" s="614"/>
      <c r="R3" s="614"/>
      <c r="S3" s="614"/>
      <c r="T3" s="614" t="s">
        <v>37</v>
      </c>
      <c r="U3" s="614"/>
      <c r="V3" s="614"/>
      <c r="W3" s="614"/>
      <c r="X3" s="614"/>
      <c r="Y3" s="614"/>
      <c r="Z3" s="614" t="s">
        <v>38</v>
      </c>
      <c r="AA3" s="614"/>
      <c r="AB3" s="614"/>
      <c r="AC3" s="614"/>
      <c r="AD3" s="614"/>
      <c r="AE3" s="614"/>
      <c r="AF3" s="614" t="s">
        <v>39</v>
      </c>
      <c r="AG3" s="614"/>
      <c r="AH3" s="614"/>
      <c r="AI3" s="614"/>
      <c r="AJ3" s="614"/>
      <c r="AK3" s="614"/>
      <c r="AL3" s="614" t="s">
        <v>40</v>
      </c>
      <c r="AM3" s="614"/>
      <c r="AN3" s="614"/>
      <c r="AO3" s="614"/>
      <c r="AP3" s="614"/>
      <c r="AQ3" s="614"/>
      <c r="AR3" s="1044" t="s">
        <v>48</v>
      </c>
      <c r="AS3" s="32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50"/>
      <c r="IQ3" s="150"/>
      <c r="IR3" s="150"/>
      <c r="IS3" s="150"/>
      <c r="IT3" s="150"/>
      <c r="IU3" s="150"/>
      <c r="IV3" s="150"/>
      <c r="IW3" s="150"/>
      <c r="IX3" s="150"/>
      <c r="IY3" s="150"/>
      <c r="IZ3" s="150"/>
      <c r="JA3" s="150"/>
      <c r="JB3" s="150"/>
      <c r="JC3" s="150"/>
      <c r="JD3" s="150"/>
      <c r="JE3" s="150"/>
      <c r="JF3" s="150"/>
      <c r="JG3" s="150"/>
      <c r="JH3" s="150"/>
      <c r="JI3" s="150"/>
      <c r="JJ3" s="150"/>
      <c r="JK3" s="150"/>
      <c r="JL3" s="150"/>
      <c r="JM3" s="150"/>
      <c r="JN3" s="150"/>
      <c r="JO3" s="150"/>
      <c r="JP3" s="150"/>
      <c r="JQ3" s="150"/>
      <c r="JR3" s="150"/>
      <c r="JS3" s="150"/>
      <c r="JT3" s="150"/>
      <c r="JU3" s="150"/>
      <c r="JV3" s="150"/>
      <c r="JW3" s="150"/>
      <c r="JX3" s="150"/>
      <c r="JY3" s="150"/>
      <c r="JZ3" s="150"/>
      <c r="KA3" s="150"/>
      <c r="KB3" s="150"/>
      <c r="KC3" s="150"/>
      <c r="KD3" s="150"/>
      <c r="KE3" s="150"/>
      <c r="KF3" s="150"/>
      <c r="KG3" s="150"/>
      <c r="KH3" s="150"/>
      <c r="KI3" s="150"/>
      <c r="KJ3" s="150"/>
      <c r="KK3" s="150"/>
      <c r="KL3" s="150"/>
      <c r="KM3" s="150"/>
      <c r="KN3" s="150"/>
    </row>
    <row r="4" spans="1:300" s="33" customFormat="1" ht="21" customHeight="1" x14ac:dyDescent="0.2">
      <c r="A4" s="706"/>
      <c r="B4" s="707"/>
      <c r="C4" s="708"/>
      <c r="D4" s="712"/>
      <c r="E4" s="713"/>
      <c r="F4" s="713"/>
      <c r="G4" s="714"/>
      <c r="H4" s="614" t="s">
        <v>28</v>
      </c>
      <c r="I4" s="614"/>
      <c r="J4" s="614" t="s">
        <v>29</v>
      </c>
      <c r="K4" s="614" t="s">
        <v>30</v>
      </c>
      <c r="L4" s="614"/>
      <c r="M4" s="614" t="s">
        <v>4</v>
      </c>
      <c r="N4" s="614" t="s">
        <v>28</v>
      </c>
      <c r="O4" s="614"/>
      <c r="P4" s="614" t="s">
        <v>29</v>
      </c>
      <c r="Q4" s="614" t="s">
        <v>30</v>
      </c>
      <c r="R4" s="614"/>
      <c r="S4" s="614" t="s">
        <v>4</v>
      </c>
      <c r="T4" s="614" t="s">
        <v>28</v>
      </c>
      <c r="U4" s="614"/>
      <c r="V4" s="614" t="s">
        <v>29</v>
      </c>
      <c r="W4" s="614" t="s">
        <v>30</v>
      </c>
      <c r="X4" s="614"/>
      <c r="Y4" s="614" t="s">
        <v>4</v>
      </c>
      <c r="Z4" s="614" t="s">
        <v>28</v>
      </c>
      <c r="AA4" s="614"/>
      <c r="AB4" s="614" t="s">
        <v>29</v>
      </c>
      <c r="AC4" s="614" t="s">
        <v>30</v>
      </c>
      <c r="AD4" s="614"/>
      <c r="AE4" s="614" t="s">
        <v>4</v>
      </c>
      <c r="AF4" s="614" t="s">
        <v>28</v>
      </c>
      <c r="AG4" s="614"/>
      <c r="AH4" s="614" t="s">
        <v>29</v>
      </c>
      <c r="AI4" s="614" t="s">
        <v>30</v>
      </c>
      <c r="AJ4" s="614"/>
      <c r="AK4" s="614" t="s">
        <v>4</v>
      </c>
      <c r="AL4" s="614" t="s">
        <v>28</v>
      </c>
      <c r="AM4" s="614"/>
      <c r="AN4" s="614" t="s">
        <v>29</v>
      </c>
      <c r="AO4" s="614" t="s">
        <v>30</v>
      </c>
      <c r="AP4" s="614"/>
      <c r="AQ4" s="614" t="s">
        <v>4</v>
      </c>
      <c r="AR4" s="1044"/>
      <c r="AS4" s="32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  <c r="IU4" s="150"/>
      <c r="IV4" s="150"/>
      <c r="IW4" s="150"/>
      <c r="IX4" s="150"/>
      <c r="IY4" s="150"/>
      <c r="IZ4" s="150"/>
      <c r="JA4" s="150"/>
      <c r="JB4" s="150"/>
      <c r="JC4" s="150"/>
      <c r="JD4" s="150"/>
      <c r="JE4" s="150"/>
      <c r="JF4" s="150"/>
      <c r="JG4" s="150"/>
      <c r="JH4" s="150"/>
      <c r="JI4" s="150"/>
      <c r="JJ4" s="150"/>
      <c r="JK4" s="150"/>
      <c r="JL4" s="150"/>
      <c r="JM4" s="150"/>
      <c r="JN4" s="150"/>
      <c r="JO4" s="150"/>
      <c r="JP4" s="150"/>
      <c r="JQ4" s="150"/>
      <c r="JR4" s="150"/>
      <c r="JS4" s="150"/>
      <c r="JT4" s="150"/>
      <c r="JU4" s="150"/>
      <c r="JV4" s="150"/>
      <c r="JW4" s="150"/>
      <c r="JX4" s="150"/>
      <c r="JY4" s="150"/>
      <c r="JZ4" s="150"/>
      <c r="KA4" s="150"/>
      <c r="KB4" s="150"/>
      <c r="KC4" s="150"/>
      <c r="KD4" s="150"/>
      <c r="KE4" s="150"/>
      <c r="KF4" s="150"/>
      <c r="KG4" s="150"/>
      <c r="KH4" s="150"/>
      <c r="KI4" s="150"/>
      <c r="KJ4" s="150"/>
      <c r="KK4" s="150"/>
      <c r="KL4" s="150"/>
      <c r="KM4" s="150"/>
      <c r="KN4" s="150"/>
    </row>
    <row r="5" spans="1:300" s="33" customFormat="1" ht="27" customHeight="1" x14ac:dyDescent="0.2">
      <c r="A5" s="706"/>
      <c r="B5" s="707"/>
      <c r="C5" s="708"/>
      <c r="D5" s="615" t="s">
        <v>62</v>
      </c>
      <c r="E5" s="715"/>
      <c r="F5" s="615" t="s">
        <v>47</v>
      </c>
      <c r="G5" s="715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  <c r="AO5" s="614"/>
      <c r="AP5" s="614"/>
      <c r="AQ5" s="614"/>
      <c r="AR5" s="1044"/>
      <c r="AS5" s="32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  <c r="IU5" s="150"/>
      <c r="IV5" s="150"/>
      <c r="IW5" s="150"/>
      <c r="IX5" s="150"/>
      <c r="IY5" s="150"/>
      <c r="IZ5" s="150"/>
      <c r="JA5" s="150"/>
      <c r="JB5" s="150"/>
      <c r="JC5" s="150"/>
      <c r="JD5" s="150"/>
      <c r="JE5" s="150"/>
      <c r="JF5" s="150"/>
      <c r="JG5" s="150"/>
      <c r="JH5" s="150"/>
      <c r="JI5" s="150"/>
      <c r="JJ5" s="150"/>
      <c r="JK5" s="150"/>
      <c r="JL5" s="150"/>
      <c r="JM5" s="150"/>
      <c r="JN5" s="150"/>
      <c r="JO5" s="150"/>
      <c r="JP5" s="150"/>
      <c r="JQ5" s="150"/>
      <c r="JR5" s="150"/>
      <c r="JS5" s="150"/>
      <c r="JT5" s="150"/>
      <c r="JU5" s="150"/>
      <c r="JV5" s="150"/>
      <c r="JW5" s="150"/>
      <c r="JX5" s="150"/>
      <c r="JY5" s="150"/>
      <c r="JZ5" s="150"/>
      <c r="KA5" s="150"/>
      <c r="KB5" s="150"/>
      <c r="KC5" s="150"/>
      <c r="KD5" s="150"/>
      <c r="KE5" s="150"/>
      <c r="KF5" s="150"/>
      <c r="KG5" s="150"/>
      <c r="KH5" s="150"/>
      <c r="KI5" s="150"/>
      <c r="KJ5" s="150"/>
      <c r="KK5" s="150"/>
      <c r="KL5" s="150"/>
      <c r="KM5" s="150"/>
      <c r="KN5" s="150"/>
    </row>
    <row r="6" spans="1:300" s="33" customFormat="1" ht="30" x14ac:dyDescent="0.2">
      <c r="A6" s="706"/>
      <c r="B6" s="707"/>
      <c r="C6" s="708"/>
      <c r="D6" s="47" t="s">
        <v>5</v>
      </c>
      <c r="E6" s="47" t="s">
        <v>6</v>
      </c>
      <c r="F6" s="47" t="s">
        <v>5</v>
      </c>
      <c r="G6" s="47" t="s">
        <v>6</v>
      </c>
      <c r="H6" s="47" t="s">
        <v>33</v>
      </c>
      <c r="I6" s="47" t="s">
        <v>34</v>
      </c>
      <c r="J6" s="614"/>
      <c r="K6" s="47" t="s">
        <v>31</v>
      </c>
      <c r="L6" s="47" t="s">
        <v>32</v>
      </c>
      <c r="M6" s="47" t="s">
        <v>35</v>
      </c>
      <c r="N6" s="47" t="s">
        <v>33</v>
      </c>
      <c r="O6" s="47" t="s">
        <v>34</v>
      </c>
      <c r="P6" s="614"/>
      <c r="Q6" s="47" t="s">
        <v>31</v>
      </c>
      <c r="R6" s="47" t="s">
        <v>32</v>
      </c>
      <c r="S6" s="47" t="s">
        <v>35</v>
      </c>
      <c r="T6" s="47" t="s">
        <v>33</v>
      </c>
      <c r="U6" s="47" t="s">
        <v>34</v>
      </c>
      <c r="V6" s="614"/>
      <c r="W6" s="47" t="s">
        <v>31</v>
      </c>
      <c r="X6" s="47" t="s">
        <v>32</v>
      </c>
      <c r="Y6" s="47" t="s">
        <v>35</v>
      </c>
      <c r="Z6" s="47" t="s">
        <v>33</v>
      </c>
      <c r="AA6" s="47" t="s">
        <v>34</v>
      </c>
      <c r="AB6" s="614"/>
      <c r="AC6" s="47" t="s">
        <v>31</v>
      </c>
      <c r="AD6" s="47" t="s">
        <v>32</v>
      </c>
      <c r="AE6" s="47" t="s">
        <v>35</v>
      </c>
      <c r="AF6" s="47" t="s">
        <v>33</v>
      </c>
      <c r="AG6" s="47" t="s">
        <v>34</v>
      </c>
      <c r="AH6" s="614"/>
      <c r="AI6" s="47" t="s">
        <v>31</v>
      </c>
      <c r="AJ6" s="47" t="s">
        <v>32</v>
      </c>
      <c r="AK6" s="47" t="s">
        <v>35</v>
      </c>
      <c r="AL6" s="47" t="s">
        <v>33</v>
      </c>
      <c r="AM6" s="47" t="s">
        <v>34</v>
      </c>
      <c r="AN6" s="614"/>
      <c r="AO6" s="47" t="s">
        <v>31</v>
      </c>
      <c r="AP6" s="47" t="s">
        <v>32</v>
      </c>
      <c r="AQ6" s="47" t="s">
        <v>35</v>
      </c>
      <c r="AR6" s="42">
        <v>43</v>
      </c>
      <c r="AS6" s="32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</row>
    <row r="7" spans="1:300" s="33" customFormat="1" ht="21" customHeight="1" x14ac:dyDescent="0.2">
      <c r="A7" s="48">
        <v>1</v>
      </c>
      <c r="B7" s="48">
        <v>2</v>
      </c>
      <c r="C7" s="50">
        <v>3</v>
      </c>
      <c r="D7" s="47">
        <v>4</v>
      </c>
      <c r="E7" s="47">
        <v>5</v>
      </c>
      <c r="F7" s="2">
        <v>6</v>
      </c>
      <c r="G7" s="2">
        <v>7</v>
      </c>
      <c r="H7" s="49">
        <v>8</v>
      </c>
      <c r="I7" s="47">
        <v>9</v>
      </c>
      <c r="J7" s="2">
        <v>10</v>
      </c>
      <c r="K7" s="49">
        <v>11</v>
      </c>
      <c r="L7" s="49">
        <v>12</v>
      </c>
      <c r="M7" s="47">
        <v>13</v>
      </c>
      <c r="N7" s="2">
        <v>14</v>
      </c>
      <c r="O7" s="49">
        <v>15</v>
      </c>
      <c r="P7" s="2">
        <v>16</v>
      </c>
      <c r="Q7" s="47">
        <v>17</v>
      </c>
      <c r="R7" s="2">
        <v>18</v>
      </c>
      <c r="S7" s="49">
        <v>19</v>
      </c>
      <c r="T7" s="2">
        <v>20</v>
      </c>
      <c r="U7" s="49">
        <v>21</v>
      </c>
      <c r="V7" s="47">
        <v>22</v>
      </c>
      <c r="W7" s="2">
        <v>23</v>
      </c>
      <c r="X7" s="2">
        <v>24</v>
      </c>
      <c r="Y7" s="49">
        <v>25</v>
      </c>
      <c r="Z7" s="47">
        <v>26</v>
      </c>
      <c r="AA7" s="2">
        <v>27</v>
      </c>
      <c r="AB7" s="49">
        <v>28</v>
      </c>
      <c r="AC7" s="2">
        <v>29</v>
      </c>
      <c r="AD7" s="47">
        <v>30</v>
      </c>
      <c r="AE7" s="2">
        <v>31</v>
      </c>
      <c r="AF7" s="49">
        <v>32</v>
      </c>
      <c r="AG7" s="2">
        <v>33</v>
      </c>
      <c r="AH7" s="49">
        <v>34</v>
      </c>
      <c r="AI7" s="47">
        <v>35</v>
      </c>
      <c r="AJ7" s="49">
        <v>36</v>
      </c>
      <c r="AK7" s="2">
        <v>37</v>
      </c>
      <c r="AL7" s="49">
        <v>38</v>
      </c>
      <c r="AM7" s="47">
        <v>39</v>
      </c>
      <c r="AN7" s="2">
        <v>40</v>
      </c>
      <c r="AO7" s="49">
        <v>41</v>
      </c>
      <c r="AP7" s="49">
        <v>42</v>
      </c>
      <c r="AQ7" s="49">
        <v>43</v>
      </c>
      <c r="AR7" s="46"/>
      <c r="AS7" s="32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  <c r="IR7" s="150"/>
      <c r="IS7" s="150"/>
      <c r="IT7" s="150"/>
      <c r="IU7" s="150"/>
      <c r="IV7" s="150"/>
      <c r="IW7" s="150"/>
      <c r="IX7" s="150"/>
      <c r="IY7" s="150"/>
      <c r="IZ7" s="150"/>
      <c r="JA7" s="150"/>
      <c r="JB7" s="150"/>
      <c r="JC7" s="150"/>
      <c r="JD7" s="150"/>
      <c r="JE7" s="150"/>
      <c r="JF7" s="150"/>
      <c r="JG7" s="150"/>
      <c r="JH7" s="150"/>
      <c r="JI7" s="150"/>
      <c r="JJ7" s="150"/>
      <c r="JK7" s="150"/>
      <c r="JL7" s="150"/>
      <c r="JM7" s="150"/>
      <c r="JN7" s="150"/>
      <c r="JO7" s="150"/>
      <c r="JP7" s="150"/>
      <c r="JQ7" s="150"/>
      <c r="JR7" s="150"/>
      <c r="JS7" s="150"/>
      <c r="JT7" s="150"/>
      <c r="JU7" s="150"/>
      <c r="JV7" s="150"/>
      <c r="JW7" s="150"/>
      <c r="JX7" s="150"/>
      <c r="JY7" s="150"/>
      <c r="JZ7" s="150"/>
      <c r="KA7" s="150"/>
      <c r="KB7" s="150"/>
      <c r="KC7" s="150"/>
      <c r="KD7" s="150"/>
      <c r="KE7" s="150"/>
      <c r="KF7" s="150"/>
      <c r="KG7" s="150"/>
      <c r="KH7" s="150"/>
      <c r="KI7" s="150"/>
      <c r="KJ7" s="150"/>
      <c r="KK7" s="150"/>
      <c r="KL7" s="150"/>
      <c r="KM7" s="150"/>
      <c r="KN7" s="150"/>
    </row>
    <row r="8" spans="1:300" ht="21.75" customHeight="1" thickBot="1" x14ac:dyDescent="0.3">
      <c r="A8" s="1105" t="s">
        <v>732</v>
      </c>
      <c r="B8" s="1106"/>
      <c r="C8" s="1106"/>
      <c r="D8" s="1106"/>
      <c r="E8" s="1106"/>
      <c r="F8" s="1106"/>
      <c r="G8" s="1106"/>
      <c r="H8" s="1107"/>
      <c r="I8" s="1107"/>
      <c r="J8" s="1107"/>
      <c r="K8" s="1107"/>
      <c r="L8" s="1107"/>
      <c r="M8" s="1107"/>
      <c r="N8" s="1107"/>
      <c r="O8" s="1107"/>
      <c r="P8" s="1107"/>
      <c r="Q8" s="1107"/>
      <c r="R8" s="1107"/>
      <c r="S8" s="1107"/>
      <c r="T8" s="1107"/>
      <c r="U8" s="1107"/>
      <c r="V8" s="1107"/>
      <c r="W8" s="1107"/>
      <c r="X8" s="1107"/>
      <c r="Y8" s="1107"/>
      <c r="Z8" s="1107"/>
      <c r="AA8" s="1107"/>
      <c r="AB8" s="1107"/>
      <c r="AC8" s="1107"/>
      <c r="AD8" s="1107"/>
      <c r="AE8" s="1107"/>
      <c r="AF8" s="1107"/>
      <c r="AG8" s="1107"/>
      <c r="AH8" s="1107"/>
      <c r="AI8" s="1107"/>
      <c r="AJ8" s="1107"/>
      <c r="AK8" s="1107"/>
      <c r="AL8" s="1107"/>
      <c r="AM8" s="1107"/>
      <c r="AN8" s="1107"/>
      <c r="AO8" s="1107"/>
      <c r="AP8" s="1107"/>
      <c r="AQ8" s="1108"/>
      <c r="AR8" s="256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</row>
    <row r="9" spans="1:300" ht="17.25" customHeight="1" x14ac:dyDescent="0.25">
      <c r="A9" s="648">
        <v>1</v>
      </c>
      <c r="B9" s="648">
        <v>389895</v>
      </c>
      <c r="C9" s="664" t="s">
        <v>733</v>
      </c>
      <c r="D9" s="670">
        <v>290.10000000000002</v>
      </c>
      <c r="E9" s="676">
        <v>2030700.0000000002</v>
      </c>
      <c r="F9" s="1109">
        <v>4.05</v>
      </c>
      <c r="G9" s="666">
        <v>28349.999999999996</v>
      </c>
      <c r="H9" s="1111"/>
      <c r="I9" s="1112"/>
      <c r="J9" s="1112"/>
      <c r="K9" s="1112"/>
      <c r="L9" s="1112"/>
      <c r="M9" s="1113"/>
      <c r="N9" s="1111"/>
      <c r="O9" s="1112"/>
      <c r="P9" s="1112"/>
      <c r="Q9" s="1112"/>
      <c r="R9" s="1112"/>
      <c r="S9" s="1113"/>
      <c r="T9" s="1111"/>
      <c r="U9" s="1112"/>
      <c r="V9" s="1112"/>
      <c r="W9" s="1112"/>
      <c r="X9" s="1112"/>
      <c r="Y9" s="1117"/>
      <c r="Z9" s="1111"/>
      <c r="AA9" s="1112"/>
      <c r="AB9" s="1112"/>
      <c r="AC9" s="1112"/>
      <c r="AD9" s="1112"/>
      <c r="AE9" s="1113"/>
      <c r="AF9" s="1111"/>
      <c r="AG9" s="1112"/>
      <c r="AH9" s="1112"/>
      <c r="AI9" s="1112"/>
      <c r="AJ9" s="1112"/>
      <c r="AK9" s="1112"/>
      <c r="AL9" s="1113"/>
      <c r="AM9" s="1111"/>
      <c r="AN9" s="672" t="s">
        <v>9</v>
      </c>
      <c r="AO9" s="378">
        <v>1.2</v>
      </c>
      <c r="AP9" s="379" t="s">
        <v>5</v>
      </c>
      <c r="AQ9" s="609"/>
      <c r="AR9" s="1113"/>
      <c r="AS9" s="173">
        <f>SUM(K9)</f>
        <v>0</v>
      </c>
      <c r="AT9" s="17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</row>
    <row r="10" spans="1:300" ht="17.25" customHeight="1" x14ac:dyDescent="0.25">
      <c r="A10" s="663"/>
      <c r="B10" s="663"/>
      <c r="C10" s="665"/>
      <c r="D10" s="675"/>
      <c r="E10" s="676"/>
      <c r="F10" s="1110"/>
      <c r="G10" s="666"/>
      <c r="H10" s="657"/>
      <c r="I10" s="646"/>
      <c r="J10" s="646"/>
      <c r="K10" s="646"/>
      <c r="L10" s="646"/>
      <c r="M10" s="651"/>
      <c r="N10" s="657"/>
      <c r="O10" s="646"/>
      <c r="P10" s="646"/>
      <c r="Q10" s="646"/>
      <c r="R10" s="646"/>
      <c r="S10" s="651"/>
      <c r="T10" s="657"/>
      <c r="U10" s="646"/>
      <c r="V10" s="646"/>
      <c r="W10" s="646"/>
      <c r="X10" s="646"/>
      <c r="Y10" s="1118"/>
      <c r="Z10" s="657"/>
      <c r="AA10" s="646"/>
      <c r="AB10" s="646"/>
      <c r="AC10" s="646"/>
      <c r="AD10" s="646"/>
      <c r="AE10" s="651"/>
      <c r="AF10" s="657"/>
      <c r="AG10" s="646"/>
      <c r="AH10" s="646"/>
      <c r="AI10" s="646"/>
      <c r="AJ10" s="646"/>
      <c r="AK10" s="646"/>
      <c r="AL10" s="651"/>
      <c r="AM10" s="657"/>
      <c r="AN10" s="587"/>
      <c r="AO10" s="352">
        <v>8400</v>
      </c>
      <c r="AP10" s="349" t="s">
        <v>6</v>
      </c>
      <c r="AQ10" s="605"/>
      <c r="AR10" s="651"/>
      <c r="AS10" s="173" t="e">
        <f>SUM(#REF!)</f>
        <v>#REF!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</row>
    <row r="11" spans="1:300" ht="17.25" customHeight="1" x14ac:dyDescent="0.25">
      <c r="A11" s="648">
        <v>2</v>
      </c>
      <c r="B11" s="648">
        <v>389522</v>
      </c>
      <c r="C11" s="584" t="s">
        <v>734</v>
      </c>
      <c r="D11" s="670">
        <v>20.5</v>
      </c>
      <c r="E11" s="1120">
        <v>143500</v>
      </c>
      <c r="F11" s="1123">
        <v>20.5</v>
      </c>
      <c r="G11" s="1126">
        <v>143500</v>
      </c>
      <c r="H11" s="589"/>
      <c r="I11" s="582"/>
      <c r="J11" s="582"/>
      <c r="K11" s="582"/>
      <c r="L11" s="582"/>
      <c r="M11" s="616"/>
      <c r="N11" s="589" t="s">
        <v>70</v>
      </c>
      <c r="O11" s="582" t="s">
        <v>67</v>
      </c>
      <c r="P11" s="587" t="s">
        <v>9</v>
      </c>
      <c r="Q11" s="352">
        <v>3</v>
      </c>
      <c r="R11" s="349" t="s">
        <v>5</v>
      </c>
      <c r="S11" s="610"/>
      <c r="T11" s="1114"/>
      <c r="U11" s="648"/>
      <c r="V11" s="648"/>
      <c r="W11" s="648"/>
      <c r="X11" s="648"/>
      <c r="Y11" s="1115"/>
      <c r="Z11" s="656"/>
      <c r="AA11" s="645"/>
      <c r="AB11" s="645"/>
      <c r="AC11" s="645"/>
      <c r="AD11" s="645"/>
      <c r="AE11" s="650"/>
      <c r="AF11" s="656"/>
      <c r="AG11" s="645"/>
      <c r="AH11" s="645"/>
      <c r="AI11" s="645"/>
      <c r="AJ11" s="645"/>
      <c r="AK11" s="645"/>
      <c r="AL11" s="650"/>
      <c r="AM11" s="656"/>
      <c r="AN11" s="645"/>
      <c r="AO11" s="645"/>
      <c r="AP11" s="645"/>
      <c r="AQ11" s="645"/>
      <c r="AR11" s="650"/>
      <c r="AS11" s="173">
        <f>SUM(Q11+W11)</f>
        <v>3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</row>
    <row r="12" spans="1:300" ht="17.25" customHeight="1" x14ac:dyDescent="0.25">
      <c r="A12" s="663"/>
      <c r="B12" s="663"/>
      <c r="C12" s="629"/>
      <c r="D12" s="675"/>
      <c r="E12" s="1121"/>
      <c r="F12" s="1124"/>
      <c r="G12" s="1127"/>
      <c r="H12" s="1145"/>
      <c r="I12" s="588"/>
      <c r="J12" s="588"/>
      <c r="K12" s="588"/>
      <c r="L12" s="588"/>
      <c r="M12" s="1146"/>
      <c r="N12" s="590"/>
      <c r="O12" s="583"/>
      <c r="P12" s="587"/>
      <c r="Q12" s="352">
        <v>21000</v>
      </c>
      <c r="R12" s="349" t="s">
        <v>6</v>
      </c>
      <c r="S12" s="611"/>
      <c r="T12" s="655"/>
      <c r="U12" s="649"/>
      <c r="V12" s="649"/>
      <c r="W12" s="649"/>
      <c r="X12" s="649"/>
      <c r="Y12" s="1116"/>
      <c r="Z12" s="657"/>
      <c r="AA12" s="646"/>
      <c r="AB12" s="646"/>
      <c r="AC12" s="646"/>
      <c r="AD12" s="646"/>
      <c r="AE12" s="651"/>
      <c r="AF12" s="657"/>
      <c r="AG12" s="646"/>
      <c r="AH12" s="646"/>
      <c r="AI12" s="646"/>
      <c r="AJ12" s="646"/>
      <c r="AK12" s="646"/>
      <c r="AL12" s="651"/>
      <c r="AM12" s="657"/>
      <c r="AN12" s="646"/>
      <c r="AO12" s="646"/>
      <c r="AP12" s="646"/>
      <c r="AQ12" s="646"/>
      <c r="AR12" s="651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</row>
    <row r="13" spans="1:300" ht="17.25" customHeight="1" x14ac:dyDescent="0.25">
      <c r="A13" s="663"/>
      <c r="B13" s="663"/>
      <c r="C13" s="629"/>
      <c r="D13" s="675"/>
      <c r="E13" s="1121"/>
      <c r="F13" s="1124"/>
      <c r="G13" s="1127"/>
      <c r="H13" s="1145"/>
      <c r="I13" s="588"/>
      <c r="J13" s="588"/>
      <c r="K13" s="588"/>
      <c r="L13" s="588"/>
      <c r="M13" s="1146"/>
      <c r="N13" s="589" t="s">
        <v>67</v>
      </c>
      <c r="O13" s="582" t="s">
        <v>744</v>
      </c>
      <c r="P13" s="587" t="s">
        <v>9</v>
      </c>
      <c r="Q13" s="352">
        <v>2.1</v>
      </c>
      <c r="R13" s="349" t="s">
        <v>5</v>
      </c>
      <c r="S13" s="610"/>
      <c r="T13" s="387"/>
      <c r="U13" s="360"/>
      <c r="V13" s="360"/>
      <c r="W13" s="360"/>
      <c r="X13" s="360"/>
      <c r="Y13" s="390"/>
      <c r="Z13" s="388"/>
      <c r="AA13" s="329"/>
      <c r="AB13" s="329"/>
      <c r="AC13" s="329"/>
      <c r="AD13" s="329"/>
      <c r="AE13" s="389"/>
      <c r="AF13" s="388"/>
      <c r="AG13" s="329"/>
      <c r="AH13" s="329"/>
      <c r="AI13" s="329"/>
      <c r="AJ13" s="329"/>
      <c r="AK13" s="329"/>
      <c r="AL13" s="389"/>
      <c r="AM13" s="388"/>
      <c r="AN13" s="329"/>
      <c r="AO13" s="329"/>
      <c r="AP13" s="329"/>
      <c r="AQ13" s="329"/>
      <c r="AR13" s="389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</row>
    <row r="14" spans="1:300" ht="17.25" customHeight="1" x14ac:dyDescent="0.25">
      <c r="A14" s="663"/>
      <c r="B14" s="663"/>
      <c r="C14" s="629"/>
      <c r="D14" s="675"/>
      <c r="E14" s="1121"/>
      <c r="F14" s="1124"/>
      <c r="G14" s="1127"/>
      <c r="H14" s="1145"/>
      <c r="I14" s="588"/>
      <c r="J14" s="588"/>
      <c r="K14" s="588"/>
      <c r="L14" s="588"/>
      <c r="M14" s="1146"/>
      <c r="N14" s="590"/>
      <c r="O14" s="583"/>
      <c r="P14" s="587"/>
      <c r="Q14" s="352">
        <v>14700</v>
      </c>
      <c r="R14" s="349" t="s">
        <v>6</v>
      </c>
      <c r="S14" s="611"/>
      <c r="T14" s="387"/>
      <c r="U14" s="360"/>
      <c r="V14" s="360"/>
      <c r="W14" s="360"/>
      <c r="X14" s="360"/>
      <c r="Y14" s="390"/>
      <c r="Z14" s="388"/>
      <c r="AA14" s="329"/>
      <c r="AB14" s="329"/>
      <c r="AC14" s="329"/>
      <c r="AD14" s="329"/>
      <c r="AE14" s="389"/>
      <c r="AF14" s="388"/>
      <c r="AG14" s="329"/>
      <c r="AH14" s="329"/>
      <c r="AI14" s="329"/>
      <c r="AJ14" s="329"/>
      <c r="AK14" s="329"/>
      <c r="AL14" s="389"/>
      <c r="AM14" s="388"/>
      <c r="AN14" s="329"/>
      <c r="AO14" s="329"/>
      <c r="AP14" s="329"/>
      <c r="AQ14" s="329"/>
      <c r="AR14" s="389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</row>
    <row r="15" spans="1:300" ht="17.25" customHeight="1" x14ac:dyDescent="0.25">
      <c r="A15" s="663"/>
      <c r="B15" s="663"/>
      <c r="C15" s="629"/>
      <c r="D15" s="675"/>
      <c r="E15" s="1121"/>
      <c r="F15" s="1124"/>
      <c r="G15" s="1127"/>
      <c r="H15" s="1145"/>
      <c r="I15" s="588"/>
      <c r="J15" s="588"/>
      <c r="K15" s="588"/>
      <c r="L15" s="588"/>
      <c r="M15" s="1146"/>
      <c r="N15" s="589" t="s">
        <v>726</v>
      </c>
      <c r="O15" s="582" t="s">
        <v>745</v>
      </c>
      <c r="P15" s="587" t="s">
        <v>9</v>
      </c>
      <c r="Q15" s="352">
        <v>2</v>
      </c>
      <c r="R15" s="349" t="s">
        <v>5</v>
      </c>
      <c r="S15" s="610"/>
      <c r="T15" s="387"/>
      <c r="U15" s="360"/>
      <c r="V15" s="360"/>
      <c r="W15" s="360"/>
      <c r="X15" s="360"/>
      <c r="Y15" s="390"/>
      <c r="Z15" s="388"/>
      <c r="AA15" s="329"/>
      <c r="AB15" s="329"/>
      <c r="AC15" s="329"/>
      <c r="AD15" s="329"/>
      <c r="AE15" s="389"/>
      <c r="AF15" s="388"/>
      <c r="AG15" s="329"/>
      <c r="AH15" s="329"/>
      <c r="AI15" s="329"/>
      <c r="AJ15" s="329"/>
      <c r="AK15" s="329"/>
      <c r="AL15" s="389"/>
      <c r="AM15" s="388"/>
      <c r="AN15" s="329"/>
      <c r="AO15" s="329"/>
      <c r="AP15" s="329"/>
      <c r="AQ15" s="329"/>
      <c r="AR15" s="389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</row>
    <row r="16" spans="1:300" ht="17.25" customHeight="1" x14ac:dyDescent="0.25">
      <c r="A16" s="649"/>
      <c r="B16" s="649"/>
      <c r="C16" s="585"/>
      <c r="D16" s="671"/>
      <c r="E16" s="1122"/>
      <c r="F16" s="1125"/>
      <c r="G16" s="1128"/>
      <c r="H16" s="590"/>
      <c r="I16" s="583"/>
      <c r="J16" s="583"/>
      <c r="K16" s="583"/>
      <c r="L16" s="583"/>
      <c r="M16" s="617"/>
      <c r="N16" s="590"/>
      <c r="O16" s="583"/>
      <c r="P16" s="587"/>
      <c r="Q16" s="352">
        <v>14000</v>
      </c>
      <c r="R16" s="349" t="s">
        <v>6</v>
      </c>
      <c r="S16" s="611"/>
      <c r="T16" s="387"/>
      <c r="U16" s="360"/>
      <c r="V16" s="360"/>
      <c r="W16" s="360"/>
      <c r="X16" s="360"/>
      <c r="Y16" s="390"/>
      <c r="Z16" s="388"/>
      <c r="AA16" s="329"/>
      <c r="AB16" s="329"/>
      <c r="AC16" s="329"/>
      <c r="AD16" s="329"/>
      <c r="AE16" s="389"/>
      <c r="AF16" s="388"/>
      <c r="AG16" s="329"/>
      <c r="AH16" s="329"/>
      <c r="AI16" s="329"/>
      <c r="AJ16" s="329"/>
      <c r="AK16" s="329"/>
      <c r="AL16" s="389"/>
      <c r="AM16" s="388"/>
      <c r="AN16" s="329"/>
      <c r="AO16" s="329"/>
      <c r="AP16" s="329"/>
      <c r="AQ16" s="329"/>
      <c r="AR16" s="389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</row>
    <row r="17" spans="1:300" ht="21.75" customHeight="1" x14ac:dyDescent="0.25">
      <c r="A17" s="648">
        <v>3</v>
      </c>
      <c r="B17" s="648">
        <v>389531</v>
      </c>
      <c r="C17" s="584" t="s">
        <v>735</v>
      </c>
      <c r="D17" s="670">
        <v>29.2</v>
      </c>
      <c r="E17" s="1120">
        <v>204400</v>
      </c>
      <c r="F17" s="1123">
        <v>24.9</v>
      </c>
      <c r="G17" s="1126">
        <v>174299.99999999997</v>
      </c>
      <c r="H17" s="589"/>
      <c r="I17" s="582"/>
      <c r="J17" s="587"/>
      <c r="K17" s="582"/>
      <c r="L17" s="582"/>
      <c r="M17" s="658"/>
      <c r="N17" s="660" t="s">
        <v>746</v>
      </c>
      <c r="O17" s="586" t="s">
        <v>747</v>
      </c>
      <c r="P17" s="587" t="s">
        <v>9</v>
      </c>
      <c r="Q17" s="253">
        <v>2</v>
      </c>
      <c r="R17" s="350" t="s">
        <v>5</v>
      </c>
      <c r="S17" s="658"/>
      <c r="T17" s="656"/>
      <c r="U17" s="645"/>
      <c r="V17" s="645"/>
      <c r="W17" s="645"/>
      <c r="X17" s="645"/>
      <c r="Y17" s="1119"/>
      <c r="Z17" s="656"/>
      <c r="AA17" s="645"/>
      <c r="AB17" s="645"/>
      <c r="AC17" s="645"/>
      <c r="AD17" s="645"/>
      <c r="AE17" s="650"/>
      <c r="AF17" s="656"/>
      <c r="AG17" s="645"/>
      <c r="AH17" s="645"/>
      <c r="AI17" s="645"/>
      <c r="AJ17" s="645"/>
      <c r="AK17" s="645"/>
      <c r="AL17" s="650"/>
      <c r="AM17" s="656"/>
      <c r="AN17" s="645"/>
      <c r="AO17" s="645"/>
      <c r="AP17" s="645"/>
      <c r="AQ17" s="645"/>
      <c r="AR17" s="650"/>
      <c r="AS17" s="257">
        <f>SUM(K17)</f>
        <v>0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</row>
    <row r="18" spans="1:300" ht="21.75" customHeight="1" x14ac:dyDescent="0.25">
      <c r="A18" s="663"/>
      <c r="B18" s="663"/>
      <c r="C18" s="629"/>
      <c r="D18" s="675"/>
      <c r="E18" s="1121"/>
      <c r="F18" s="1124"/>
      <c r="G18" s="1127"/>
      <c r="H18" s="590"/>
      <c r="I18" s="583"/>
      <c r="J18" s="587"/>
      <c r="K18" s="588"/>
      <c r="L18" s="588"/>
      <c r="M18" s="659"/>
      <c r="N18" s="660"/>
      <c r="O18" s="586"/>
      <c r="P18" s="587"/>
      <c r="Q18" s="287">
        <v>14000</v>
      </c>
      <c r="R18" s="349" t="s">
        <v>8</v>
      </c>
      <c r="S18" s="659"/>
      <c r="T18" s="657"/>
      <c r="U18" s="646"/>
      <c r="V18" s="646"/>
      <c r="W18" s="646"/>
      <c r="X18" s="646"/>
      <c r="Y18" s="1118"/>
      <c r="Z18" s="657"/>
      <c r="AA18" s="646"/>
      <c r="AB18" s="646"/>
      <c r="AC18" s="646"/>
      <c r="AD18" s="646"/>
      <c r="AE18" s="651"/>
      <c r="AF18" s="657"/>
      <c r="AG18" s="646"/>
      <c r="AH18" s="646"/>
      <c r="AI18" s="646"/>
      <c r="AJ18" s="646"/>
      <c r="AK18" s="646"/>
      <c r="AL18" s="651"/>
      <c r="AM18" s="657"/>
      <c r="AN18" s="646"/>
      <c r="AO18" s="646"/>
      <c r="AP18" s="646"/>
      <c r="AQ18" s="646"/>
      <c r="AR18" s="651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</row>
    <row r="19" spans="1:300" ht="21.75" customHeight="1" x14ac:dyDescent="0.25">
      <c r="A19" s="323"/>
      <c r="B19" s="323"/>
      <c r="C19" s="629"/>
      <c r="D19" s="675"/>
      <c r="E19" s="1121"/>
      <c r="F19" s="1124"/>
      <c r="G19" s="1127"/>
      <c r="H19" s="589"/>
      <c r="I19" s="582"/>
      <c r="J19" s="582"/>
      <c r="K19" s="582"/>
      <c r="L19" s="582"/>
      <c r="M19" s="616"/>
      <c r="N19" s="660" t="s">
        <v>747</v>
      </c>
      <c r="O19" s="586" t="s">
        <v>731</v>
      </c>
      <c r="P19" s="587" t="s">
        <v>9</v>
      </c>
      <c r="Q19" s="253">
        <v>1.9</v>
      </c>
      <c r="R19" s="350" t="s">
        <v>5</v>
      </c>
      <c r="S19" s="658"/>
      <c r="T19" s="388"/>
      <c r="U19" s="329"/>
      <c r="V19" s="329"/>
      <c r="W19" s="329"/>
      <c r="X19" s="329"/>
      <c r="Y19" s="391"/>
      <c r="Z19" s="388"/>
      <c r="AA19" s="329"/>
      <c r="AB19" s="329"/>
      <c r="AC19" s="329"/>
      <c r="AD19" s="329"/>
      <c r="AE19" s="389"/>
      <c r="AF19" s="388"/>
      <c r="AG19" s="329"/>
      <c r="AH19" s="329"/>
      <c r="AI19" s="329"/>
      <c r="AJ19" s="329"/>
      <c r="AK19" s="329"/>
      <c r="AL19" s="389"/>
      <c r="AM19" s="388"/>
      <c r="AN19" s="362"/>
      <c r="AO19" s="362"/>
      <c r="AP19" s="362"/>
      <c r="AQ19" s="329"/>
      <c r="AR19" s="389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</row>
    <row r="20" spans="1:300" ht="21.75" customHeight="1" x14ac:dyDescent="0.25">
      <c r="A20" s="323"/>
      <c r="B20" s="323"/>
      <c r="C20" s="629"/>
      <c r="D20" s="675"/>
      <c r="E20" s="1121"/>
      <c r="F20" s="1124"/>
      <c r="G20" s="1127"/>
      <c r="H20" s="1145"/>
      <c r="I20" s="588"/>
      <c r="J20" s="588"/>
      <c r="K20" s="588"/>
      <c r="L20" s="588"/>
      <c r="M20" s="1146"/>
      <c r="N20" s="660"/>
      <c r="O20" s="586"/>
      <c r="P20" s="587"/>
      <c r="Q20" s="287">
        <v>13300</v>
      </c>
      <c r="R20" s="349" t="s">
        <v>8</v>
      </c>
      <c r="S20" s="659"/>
      <c r="T20" s="388"/>
      <c r="U20" s="329"/>
      <c r="V20" s="329"/>
      <c r="W20" s="329"/>
      <c r="X20" s="329"/>
      <c r="Y20" s="391"/>
      <c r="Z20" s="388"/>
      <c r="AA20" s="329"/>
      <c r="AB20" s="329"/>
      <c r="AC20" s="329"/>
      <c r="AD20" s="329"/>
      <c r="AE20" s="389"/>
      <c r="AF20" s="388"/>
      <c r="AG20" s="329"/>
      <c r="AH20" s="329"/>
      <c r="AI20" s="329"/>
      <c r="AJ20" s="329"/>
      <c r="AK20" s="329"/>
      <c r="AL20" s="389"/>
      <c r="AM20" s="388"/>
      <c r="AN20" s="362"/>
      <c r="AO20" s="362"/>
      <c r="AP20" s="362"/>
      <c r="AQ20" s="329"/>
      <c r="AR20" s="389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</row>
    <row r="21" spans="1:300" ht="20.25" customHeight="1" x14ac:dyDescent="0.25">
      <c r="A21" s="648">
        <v>4</v>
      </c>
      <c r="B21" s="648">
        <v>389688</v>
      </c>
      <c r="C21" s="584" t="s">
        <v>736</v>
      </c>
      <c r="D21" s="670">
        <v>84.3</v>
      </c>
      <c r="E21" s="1120">
        <v>590100</v>
      </c>
      <c r="F21" s="1123">
        <v>39</v>
      </c>
      <c r="G21" s="1126">
        <v>273000</v>
      </c>
      <c r="H21" s="589" t="s">
        <v>96</v>
      </c>
      <c r="I21" s="582" t="s">
        <v>711</v>
      </c>
      <c r="J21" s="587" t="s">
        <v>9</v>
      </c>
      <c r="K21" s="499">
        <v>4.7</v>
      </c>
      <c r="L21" s="468" t="s">
        <v>5</v>
      </c>
      <c r="M21" s="658"/>
      <c r="N21" s="589"/>
      <c r="O21" s="582"/>
      <c r="P21" s="582"/>
      <c r="Q21" s="582"/>
      <c r="R21" s="582"/>
      <c r="S21" s="616"/>
      <c r="T21" s="654"/>
      <c r="U21" s="648"/>
      <c r="V21" s="624"/>
      <c r="W21" s="624"/>
      <c r="X21" s="624"/>
      <c r="Y21" s="1027"/>
      <c r="Z21" s="1029"/>
      <c r="AA21" s="624"/>
      <c r="AB21" s="624"/>
      <c r="AC21" s="624"/>
      <c r="AD21" s="624"/>
      <c r="AE21" s="1129"/>
      <c r="AF21" s="1029"/>
      <c r="AG21" s="624"/>
      <c r="AH21" s="624"/>
      <c r="AI21" s="624"/>
      <c r="AJ21" s="624"/>
      <c r="AK21" s="624"/>
      <c r="AL21" s="1129"/>
      <c r="AM21" s="1029"/>
      <c r="AN21" s="587" t="s">
        <v>9</v>
      </c>
      <c r="AO21" s="253">
        <v>2</v>
      </c>
      <c r="AP21" s="350" t="s">
        <v>5</v>
      </c>
      <c r="AQ21" s="661"/>
      <c r="AR21" s="1129"/>
      <c r="AS21" s="173">
        <f>SUM(W21+AC21+AI21)</f>
        <v>0</v>
      </c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</row>
    <row r="22" spans="1:300" ht="20.25" customHeight="1" x14ac:dyDescent="0.25">
      <c r="A22" s="663"/>
      <c r="B22" s="663"/>
      <c r="C22" s="629"/>
      <c r="D22" s="675"/>
      <c r="E22" s="1121"/>
      <c r="F22" s="1124"/>
      <c r="G22" s="1127"/>
      <c r="H22" s="590"/>
      <c r="I22" s="583"/>
      <c r="J22" s="587"/>
      <c r="K22" s="287">
        <v>32900</v>
      </c>
      <c r="L22" s="349" t="s">
        <v>8</v>
      </c>
      <c r="M22" s="659"/>
      <c r="N22" s="590"/>
      <c r="O22" s="583"/>
      <c r="P22" s="583"/>
      <c r="Q22" s="583"/>
      <c r="R22" s="583"/>
      <c r="S22" s="617"/>
      <c r="T22" s="655"/>
      <c r="U22" s="649"/>
      <c r="V22" s="625"/>
      <c r="W22" s="625"/>
      <c r="X22" s="625"/>
      <c r="Y22" s="1028"/>
      <c r="Z22" s="1030"/>
      <c r="AA22" s="625"/>
      <c r="AB22" s="625"/>
      <c r="AC22" s="625"/>
      <c r="AD22" s="625"/>
      <c r="AE22" s="1130"/>
      <c r="AF22" s="1030"/>
      <c r="AG22" s="625"/>
      <c r="AH22" s="625"/>
      <c r="AI22" s="625"/>
      <c r="AJ22" s="625"/>
      <c r="AK22" s="625"/>
      <c r="AL22" s="1130"/>
      <c r="AM22" s="1030"/>
      <c r="AN22" s="587"/>
      <c r="AO22" s="287">
        <v>14000</v>
      </c>
      <c r="AP22" s="349" t="s">
        <v>8</v>
      </c>
      <c r="AQ22" s="662"/>
      <c r="AR22" s="1130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</row>
    <row r="23" spans="1:300" ht="20.25" customHeight="1" x14ac:dyDescent="0.25">
      <c r="A23" s="663"/>
      <c r="B23" s="663"/>
      <c r="C23" s="629"/>
      <c r="D23" s="675"/>
      <c r="E23" s="1121"/>
      <c r="F23" s="1124"/>
      <c r="G23" s="1127"/>
      <c r="H23" s="589" t="s">
        <v>67</v>
      </c>
      <c r="I23" s="582" t="s">
        <v>98</v>
      </c>
      <c r="J23" s="587" t="s">
        <v>9</v>
      </c>
      <c r="K23" s="253">
        <v>8</v>
      </c>
      <c r="L23" s="350" t="s">
        <v>5</v>
      </c>
      <c r="M23" s="658"/>
      <c r="N23" s="589"/>
      <c r="O23" s="582"/>
      <c r="P23" s="624"/>
      <c r="Q23" s="624"/>
      <c r="R23" s="624"/>
      <c r="S23" s="658"/>
      <c r="T23" s="589"/>
      <c r="U23" s="582"/>
      <c r="V23" s="582"/>
      <c r="W23" s="582"/>
      <c r="X23" s="582"/>
      <c r="Y23" s="1131"/>
      <c r="Z23" s="589"/>
      <c r="AA23" s="582"/>
      <c r="AB23" s="582"/>
      <c r="AC23" s="582"/>
      <c r="AD23" s="582"/>
      <c r="AE23" s="616"/>
      <c r="AF23" s="589"/>
      <c r="AG23" s="582"/>
      <c r="AH23" s="582"/>
      <c r="AI23" s="582"/>
      <c r="AJ23" s="582"/>
      <c r="AK23" s="582"/>
      <c r="AL23" s="616"/>
      <c r="AM23" s="589"/>
      <c r="AN23" s="582"/>
      <c r="AO23" s="582"/>
      <c r="AP23" s="582"/>
      <c r="AQ23" s="582"/>
      <c r="AR23" s="616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</row>
    <row r="24" spans="1:300" ht="20.25" customHeight="1" x14ac:dyDescent="0.25">
      <c r="A24" s="649"/>
      <c r="B24" s="649"/>
      <c r="C24" s="585"/>
      <c r="D24" s="671"/>
      <c r="E24" s="1122"/>
      <c r="F24" s="1125"/>
      <c r="G24" s="1128"/>
      <c r="H24" s="590"/>
      <c r="I24" s="583"/>
      <c r="J24" s="587"/>
      <c r="K24" s="287">
        <v>56000</v>
      </c>
      <c r="L24" s="349" t="s">
        <v>8</v>
      </c>
      <c r="M24" s="659"/>
      <c r="N24" s="590"/>
      <c r="O24" s="583"/>
      <c r="P24" s="625"/>
      <c r="Q24" s="625"/>
      <c r="R24" s="625"/>
      <c r="S24" s="659"/>
      <c r="T24" s="590"/>
      <c r="U24" s="583"/>
      <c r="V24" s="583"/>
      <c r="W24" s="583"/>
      <c r="X24" s="583"/>
      <c r="Y24" s="1132"/>
      <c r="Z24" s="590"/>
      <c r="AA24" s="583"/>
      <c r="AB24" s="583"/>
      <c r="AC24" s="583"/>
      <c r="AD24" s="583"/>
      <c r="AE24" s="617"/>
      <c r="AF24" s="590"/>
      <c r="AG24" s="583"/>
      <c r="AH24" s="583"/>
      <c r="AI24" s="583"/>
      <c r="AJ24" s="583"/>
      <c r="AK24" s="583"/>
      <c r="AL24" s="617"/>
      <c r="AM24" s="590"/>
      <c r="AN24" s="583"/>
      <c r="AO24" s="583"/>
      <c r="AP24" s="583"/>
      <c r="AQ24" s="583"/>
      <c r="AR24" s="617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</row>
    <row r="25" spans="1:300" ht="19.5" customHeight="1" x14ac:dyDescent="0.25">
      <c r="A25" s="648">
        <v>5</v>
      </c>
      <c r="B25" s="648">
        <v>389445</v>
      </c>
      <c r="C25" s="584" t="s">
        <v>737</v>
      </c>
      <c r="D25" s="670">
        <v>82.2</v>
      </c>
      <c r="E25" s="676">
        <v>575400</v>
      </c>
      <c r="F25" s="1123">
        <v>28.5</v>
      </c>
      <c r="G25" s="666">
        <v>199500</v>
      </c>
      <c r="H25" s="589"/>
      <c r="I25" s="580"/>
      <c r="J25" s="582"/>
      <c r="K25" s="582"/>
      <c r="L25" s="582"/>
      <c r="M25" s="616"/>
      <c r="N25" s="589"/>
      <c r="O25" s="582"/>
      <c r="P25" s="582"/>
      <c r="Q25" s="624"/>
      <c r="R25" s="624"/>
      <c r="S25" s="658"/>
      <c r="T25" s="589" t="s">
        <v>80</v>
      </c>
      <c r="U25" s="582" t="s">
        <v>725</v>
      </c>
      <c r="V25" s="587" t="s">
        <v>9</v>
      </c>
      <c r="W25" s="253">
        <v>8.5</v>
      </c>
      <c r="X25" s="350" t="s">
        <v>5</v>
      </c>
      <c r="Y25" s="1133"/>
      <c r="Z25" s="620"/>
      <c r="AA25" s="580"/>
      <c r="AB25" s="582"/>
      <c r="AC25" s="582"/>
      <c r="AD25" s="582"/>
      <c r="AE25" s="658"/>
      <c r="AF25" s="620"/>
      <c r="AG25" s="580"/>
      <c r="AH25" s="580"/>
      <c r="AI25" s="580"/>
      <c r="AJ25" s="580"/>
      <c r="AK25" s="580"/>
      <c r="AL25" s="618"/>
      <c r="AM25" s="620"/>
      <c r="AN25" s="580"/>
      <c r="AO25" s="580"/>
      <c r="AP25" s="580"/>
      <c r="AQ25" s="580"/>
      <c r="AR25" s="650"/>
      <c r="AS25" s="257">
        <f>SUM(K25+Q25)</f>
        <v>0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</row>
    <row r="26" spans="1:300" ht="19.5" customHeight="1" x14ac:dyDescent="0.25">
      <c r="A26" s="649"/>
      <c r="B26" s="649"/>
      <c r="C26" s="585"/>
      <c r="D26" s="671"/>
      <c r="E26" s="676"/>
      <c r="F26" s="1125"/>
      <c r="G26" s="666"/>
      <c r="H26" s="590"/>
      <c r="I26" s="581"/>
      <c r="J26" s="583"/>
      <c r="K26" s="583"/>
      <c r="L26" s="583"/>
      <c r="M26" s="617"/>
      <c r="N26" s="590"/>
      <c r="O26" s="583"/>
      <c r="P26" s="583"/>
      <c r="Q26" s="625"/>
      <c r="R26" s="625"/>
      <c r="S26" s="659"/>
      <c r="T26" s="590"/>
      <c r="U26" s="583"/>
      <c r="V26" s="587"/>
      <c r="W26" s="287">
        <v>59500</v>
      </c>
      <c r="X26" s="349" t="s">
        <v>8</v>
      </c>
      <c r="Y26" s="1134"/>
      <c r="Z26" s="621"/>
      <c r="AA26" s="581"/>
      <c r="AB26" s="583"/>
      <c r="AC26" s="583"/>
      <c r="AD26" s="583"/>
      <c r="AE26" s="659"/>
      <c r="AF26" s="621"/>
      <c r="AG26" s="581"/>
      <c r="AH26" s="581"/>
      <c r="AI26" s="581"/>
      <c r="AJ26" s="581"/>
      <c r="AK26" s="581"/>
      <c r="AL26" s="619"/>
      <c r="AM26" s="621"/>
      <c r="AN26" s="581"/>
      <c r="AO26" s="581"/>
      <c r="AP26" s="581"/>
      <c r="AQ26" s="581"/>
      <c r="AR26" s="651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</row>
    <row r="27" spans="1:300" ht="21.75" customHeight="1" x14ac:dyDescent="0.25">
      <c r="A27" s="648">
        <v>6</v>
      </c>
      <c r="B27" s="648">
        <v>389616</v>
      </c>
      <c r="C27" s="584" t="s">
        <v>738</v>
      </c>
      <c r="D27" s="670">
        <v>62.5</v>
      </c>
      <c r="E27" s="676">
        <v>375000</v>
      </c>
      <c r="F27" s="1123">
        <v>21.6</v>
      </c>
      <c r="G27" s="666">
        <v>129600.00000000003</v>
      </c>
      <c r="H27" s="602"/>
      <c r="I27" s="601"/>
      <c r="J27" s="624"/>
      <c r="K27" s="648"/>
      <c r="L27" s="648"/>
      <c r="M27" s="616"/>
      <c r="N27" s="654"/>
      <c r="O27" s="648"/>
      <c r="P27" s="648"/>
      <c r="Q27" s="648"/>
      <c r="R27" s="648"/>
      <c r="S27" s="610"/>
      <c r="T27" s="589" t="s">
        <v>711</v>
      </c>
      <c r="U27" s="582" t="s">
        <v>78</v>
      </c>
      <c r="V27" s="587" t="s">
        <v>9</v>
      </c>
      <c r="W27" s="352">
        <v>3.4</v>
      </c>
      <c r="X27" s="349" t="s">
        <v>5</v>
      </c>
      <c r="Y27" s="1094"/>
      <c r="Z27" s="589"/>
      <c r="AA27" s="582"/>
      <c r="AB27" s="587" t="s">
        <v>9</v>
      </c>
      <c r="AC27" s="352">
        <v>7</v>
      </c>
      <c r="AD27" s="349" t="s">
        <v>5</v>
      </c>
      <c r="AE27" s="610"/>
      <c r="AF27" s="620"/>
      <c r="AG27" s="580"/>
      <c r="AH27" s="624"/>
      <c r="AI27" s="582"/>
      <c r="AJ27" s="582"/>
      <c r="AK27" s="582"/>
      <c r="AL27" s="618"/>
      <c r="AM27" s="620"/>
      <c r="AN27" s="580"/>
      <c r="AO27" s="580"/>
      <c r="AP27" s="580"/>
      <c r="AQ27" s="580"/>
      <c r="AR27" s="650"/>
      <c r="AS27" s="173">
        <f>SUM(K27+Q27+W27)</f>
        <v>3.4</v>
      </c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</row>
    <row r="28" spans="1:300" ht="21.75" customHeight="1" x14ac:dyDescent="0.25">
      <c r="A28" s="663"/>
      <c r="B28" s="663"/>
      <c r="C28" s="629"/>
      <c r="D28" s="675"/>
      <c r="E28" s="676"/>
      <c r="F28" s="1124"/>
      <c r="G28" s="666"/>
      <c r="H28" s="602"/>
      <c r="I28" s="601"/>
      <c r="J28" s="625"/>
      <c r="K28" s="649"/>
      <c r="L28" s="649"/>
      <c r="M28" s="617"/>
      <c r="N28" s="655"/>
      <c r="O28" s="649"/>
      <c r="P28" s="649"/>
      <c r="Q28" s="649"/>
      <c r="R28" s="649"/>
      <c r="S28" s="611"/>
      <c r="T28" s="590"/>
      <c r="U28" s="583"/>
      <c r="V28" s="587"/>
      <c r="W28" s="352">
        <v>20400</v>
      </c>
      <c r="X28" s="349" t="s">
        <v>6</v>
      </c>
      <c r="Y28" s="1095"/>
      <c r="Z28" s="590"/>
      <c r="AA28" s="583"/>
      <c r="AB28" s="587"/>
      <c r="AC28" s="352">
        <v>49000</v>
      </c>
      <c r="AD28" s="349" t="s">
        <v>6</v>
      </c>
      <c r="AE28" s="611"/>
      <c r="AF28" s="621"/>
      <c r="AG28" s="581"/>
      <c r="AH28" s="625"/>
      <c r="AI28" s="583"/>
      <c r="AJ28" s="583"/>
      <c r="AK28" s="583"/>
      <c r="AL28" s="619"/>
      <c r="AM28" s="621"/>
      <c r="AN28" s="581"/>
      <c r="AO28" s="581"/>
      <c r="AP28" s="581"/>
      <c r="AQ28" s="581"/>
      <c r="AR28" s="651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</row>
    <row r="29" spans="1:300" ht="21.75" customHeight="1" x14ac:dyDescent="0.25">
      <c r="A29" s="648">
        <v>7</v>
      </c>
      <c r="B29" s="648">
        <v>389355</v>
      </c>
      <c r="C29" s="584" t="s">
        <v>739</v>
      </c>
      <c r="D29" s="670">
        <v>21.8</v>
      </c>
      <c r="E29" s="676">
        <v>130800.00000000001</v>
      </c>
      <c r="F29" s="1123">
        <v>9.1</v>
      </c>
      <c r="G29" s="666">
        <v>54599.999999999993</v>
      </c>
      <c r="H29" s="656"/>
      <c r="I29" s="645"/>
      <c r="J29" s="624"/>
      <c r="K29" s="648"/>
      <c r="L29" s="648"/>
      <c r="M29" s="616"/>
      <c r="N29" s="654"/>
      <c r="O29" s="648"/>
      <c r="P29" s="648"/>
      <c r="Q29" s="648"/>
      <c r="R29" s="648"/>
      <c r="S29" s="610"/>
      <c r="T29" s="620"/>
      <c r="U29" s="580"/>
      <c r="V29" s="624"/>
      <c r="W29" s="582"/>
      <c r="X29" s="582"/>
      <c r="Y29" s="1094"/>
      <c r="Z29" s="620"/>
      <c r="AA29" s="580"/>
      <c r="AB29" s="580"/>
      <c r="AC29" s="580"/>
      <c r="AD29" s="580"/>
      <c r="AE29" s="618"/>
      <c r="AF29" s="620"/>
      <c r="AG29" s="580"/>
      <c r="AH29" s="580"/>
      <c r="AI29" s="580"/>
      <c r="AJ29" s="580"/>
      <c r="AK29" s="580"/>
      <c r="AL29" s="616" t="s">
        <v>76</v>
      </c>
      <c r="AM29" s="589" t="s">
        <v>95</v>
      </c>
      <c r="AN29" s="587" t="s">
        <v>9</v>
      </c>
      <c r="AO29" s="352">
        <v>4</v>
      </c>
      <c r="AP29" s="349" t="s">
        <v>5</v>
      </c>
      <c r="AQ29" s="604"/>
      <c r="AR29" s="1135"/>
      <c r="AS29" s="173">
        <f>SUM(AO29)</f>
        <v>4</v>
      </c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</row>
    <row r="30" spans="1:300" ht="30.75" customHeight="1" x14ac:dyDescent="0.25">
      <c r="A30" s="649"/>
      <c r="B30" s="649"/>
      <c r="C30" s="585"/>
      <c r="D30" s="671"/>
      <c r="E30" s="676"/>
      <c r="F30" s="1125"/>
      <c r="G30" s="666"/>
      <c r="H30" s="657"/>
      <c r="I30" s="646"/>
      <c r="J30" s="625"/>
      <c r="K30" s="649"/>
      <c r="L30" s="649"/>
      <c r="M30" s="617"/>
      <c r="N30" s="655"/>
      <c r="O30" s="649"/>
      <c r="P30" s="649"/>
      <c r="Q30" s="649"/>
      <c r="R30" s="649"/>
      <c r="S30" s="611"/>
      <c r="T30" s="621"/>
      <c r="U30" s="581"/>
      <c r="V30" s="625"/>
      <c r="W30" s="583"/>
      <c r="X30" s="583"/>
      <c r="Y30" s="1095"/>
      <c r="Z30" s="621"/>
      <c r="AA30" s="581"/>
      <c r="AB30" s="581"/>
      <c r="AC30" s="581"/>
      <c r="AD30" s="581"/>
      <c r="AE30" s="619"/>
      <c r="AF30" s="621"/>
      <c r="AG30" s="581"/>
      <c r="AH30" s="581"/>
      <c r="AI30" s="581"/>
      <c r="AJ30" s="581"/>
      <c r="AK30" s="581"/>
      <c r="AL30" s="617"/>
      <c r="AM30" s="590"/>
      <c r="AN30" s="587"/>
      <c r="AO30" s="352">
        <v>24000</v>
      </c>
      <c r="AP30" s="349" t="s">
        <v>6</v>
      </c>
      <c r="AQ30" s="605"/>
      <c r="AR30" s="1136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</row>
    <row r="31" spans="1:300" ht="21.75" customHeight="1" x14ac:dyDescent="0.25">
      <c r="A31" s="648">
        <v>8</v>
      </c>
      <c r="B31" s="648">
        <v>389502</v>
      </c>
      <c r="C31" s="664" t="s">
        <v>728</v>
      </c>
      <c r="D31" s="670">
        <v>17.600000000000001</v>
      </c>
      <c r="E31" s="676">
        <v>123200.00000000001</v>
      </c>
      <c r="F31" s="1123">
        <v>17.600000000000001</v>
      </c>
      <c r="G31" s="666">
        <v>123200.00000000001</v>
      </c>
      <c r="H31" s="656"/>
      <c r="I31" s="645"/>
      <c r="J31" s="645"/>
      <c r="K31" s="645"/>
      <c r="L31" s="645"/>
      <c r="M31" s="618"/>
      <c r="N31" s="656"/>
      <c r="O31" s="645"/>
      <c r="P31" s="645"/>
      <c r="Q31" s="645"/>
      <c r="R31" s="645"/>
      <c r="S31" s="650"/>
      <c r="T31" s="620"/>
      <c r="U31" s="580"/>
      <c r="V31" s="580"/>
      <c r="W31" s="582"/>
      <c r="X31" s="582"/>
      <c r="Y31" s="1137"/>
      <c r="Z31" s="620"/>
      <c r="AA31" s="580"/>
      <c r="AB31" s="580"/>
      <c r="AC31" s="580"/>
      <c r="AD31" s="580"/>
      <c r="AE31" s="618"/>
      <c r="AF31" s="589" t="s">
        <v>99</v>
      </c>
      <c r="AG31" s="582" t="s">
        <v>90</v>
      </c>
      <c r="AH31" s="587" t="s">
        <v>9</v>
      </c>
      <c r="AI31" s="352">
        <v>2.7</v>
      </c>
      <c r="AJ31" s="349" t="s">
        <v>5</v>
      </c>
      <c r="AK31" s="604"/>
      <c r="AL31" s="618"/>
      <c r="AM31" s="620"/>
      <c r="AN31" s="580"/>
      <c r="AO31" s="580"/>
      <c r="AP31" s="580"/>
      <c r="AQ31" s="580"/>
      <c r="AR31" s="650"/>
      <c r="AS31" s="173">
        <f>SUM(AI31)</f>
        <v>2.7</v>
      </c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</row>
    <row r="32" spans="1:300" ht="29.25" customHeight="1" x14ac:dyDescent="0.25">
      <c r="A32" s="649"/>
      <c r="B32" s="649"/>
      <c r="C32" s="669"/>
      <c r="D32" s="671"/>
      <c r="E32" s="676"/>
      <c r="F32" s="1125"/>
      <c r="G32" s="666"/>
      <c r="H32" s="657"/>
      <c r="I32" s="646"/>
      <c r="J32" s="646"/>
      <c r="K32" s="646"/>
      <c r="L32" s="646"/>
      <c r="M32" s="619"/>
      <c r="N32" s="657"/>
      <c r="O32" s="646"/>
      <c r="P32" s="646"/>
      <c r="Q32" s="646"/>
      <c r="R32" s="646"/>
      <c r="S32" s="651"/>
      <c r="T32" s="621"/>
      <c r="U32" s="581"/>
      <c r="V32" s="581"/>
      <c r="W32" s="583"/>
      <c r="X32" s="583"/>
      <c r="Y32" s="1138"/>
      <c r="Z32" s="621"/>
      <c r="AA32" s="581"/>
      <c r="AB32" s="581"/>
      <c r="AC32" s="581"/>
      <c r="AD32" s="581"/>
      <c r="AE32" s="619"/>
      <c r="AF32" s="590"/>
      <c r="AG32" s="583"/>
      <c r="AH32" s="587"/>
      <c r="AI32" s="352">
        <v>18900</v>
      </c>
      <c r="AJ32" s="349" t="s">
        <v>6</v>
      </c>
      <c r="AK32" s="605"/>
      <c r="AL32" s="619"/>
      <c r="AM32" s="621"/>
      <c r="AN32" s="581"/>
      <c r="AO32" s="581"/>
      <c r="AP32" s="581"/>
      <c r="AQ32" s="581"/>
      <c r="AR32" s="651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</row>
    <row r="33" spans="1:300" ht="15.75" customHeight="1" x14ac:dyDescent="0.25">
      <c r="A33" s="648">
        <v>9</v>
      </c>
      <c r="B33" s="648">
        <v>389799</v>
      </c>
      <c r="C33" s="664" t="s">
        <v>100</v>
      </c>
      <c r="D33" s="670">
        <v>12</v>
      </c>
      <c r="E33" s="676">
        <v>84000</v>
      </c>
      <c r="F33" s="670">
        <v>12</v>
      </c>
      <c r="G33" s="666">
        <v>84000</v>
      </c>
      <c r="H33" s="667" t="s">
        <v>81</v>
      </c>
      <c r="I33" s="591" t="s">
        <v>73</v>
      </c>
      <c r="J33" s="600" t="s">
        <v>9</v>
      </c>
      <c r="K33" s="358">
        <v>4</v>
      </c>
      <c r="L33" s="357" t="s">
        <v>5</v>
      </c>
      <c r="M33" s="610"/>
      <c r="N33" s="620"/>
      <c r="O33" s="580"/>
      <c r="P33" s="580"/>
      <c r="Q33" s="580"/>
      <c r="R33" s="580"/>
      <c r="S33" s="618"/>
      <c r="T33" s="620"/>
      <c r="U33" s="580"/>
      <c r="V33" s="580"/>
      <c r="W33" s="582"/>
      <c r="X33" s="582"/>
      <c r="Y33" s="1137"/>
      <c r="Z33" s="620"/>
      <c r="AA33" s="580"/>
      <c r="AB33" s="580"/>
      <c r="AC33" s="580"/>
      <c r="AD33" s="580"/>
      <c r="AE33" s="618"/>
      <c r="AF33" s="620"/>
      <c r="AG33" s="580"/>
      <c r="AH33" s="580"/>
      <c r="AI33" s="580"/>
      <c r="AJ33" s="580"/>
      <c r="AK33" s="580"/>
      <c r="AL33" s="618"/>
      <c r="AM33" s="620"/>
      <c r="AN33" s="587"/>
      <c r="AO33" s="587"/>
      <c r="AP33" s="587"/>
      <c r="AQ33" s="587"/>
      <c r="AR33" s="1135"/>
      <c r="AS33" s="173">
        <f>SUM(K33)</f>
        <v>4</v>
      </c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</row>
    <row r="34" spans="1:300" ht="15.75" customHeight="1" x14ac:dyDescent="0.25">
      <c r="A34" s="663"/>
      <c r="B34" s="663"/>
      <c r="C34" s="665"/>
      <c r="D34" s="675"/>
      <c r="E34" s="676"/>
      <c r="F34" s="675"/>
      <c r="G34" s="666"/>
      <c r="H34" s="668"/>
      <c r="I34" s="608"/>
      <c r="J34" s="600"/>
      <c r="K34" s="358">
        <v>28000</v>
      </c>
      <c r="L34" s="357" t="s">
        <v>6</v>
      </c>
      <c r="M34" s="611"/>
      <c r="N34" s="621"/>
      <c r="O34" s="581"/>
      <c r="P34" s="581"/>
      <c r="Q34" s="581"/>
      <c r="R34" s="581"/>
      <c r="S34" s="619"/>
      <c r="T34" s="621"/>
      <c r="U34" s="581"/>
      <c r="V34" s="581"/>
      <c r="W34" s="583"/>
      <c r="X34" s="583"/>
      <c r="Y34" s="1138"/>
      <c r="Z34" s="621"/>
      <c r="AA34" s="581"/>
      <c r="AB34" s="581"/>
      <c r="AC34" s="581"/>
      <c r="AD34" s="581"/>
      <c r="AE34" s="619"/>
      <c r="AF34" s="621"/>
      <c r="AG34" s="581"/>
      <c r="AH34" s="581"/>
      <c r="AI34" s="581"/>
      <c r="AJ34" s="581"/>
      <c r="AK34" s="581"/>
      <c r="AL34" s="619"/>
      <c r="AM34" s="621"/>
      <c r="AN34" s="587"/>
      <c r="AO34" s="587"/>
      <c r="AP34" s="587"/>
      <c r="AQ34" s="587"/>
      <c r="AR34" s="1136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</row>
    <row r="35" spans="1:300" ht="19.5" customHeight="1" x14ac:dyDescent="0.25">
      <c r="A35" s="648">
        <v>10</v>
      </c>
      <c r="B35" s="648">
        <v>389573</v>
      </c>
      <c r="C35" s="664" t="s">
        <v>740</v>
      </c>
      <c r="D35" s="670">
        <v>18.399999999999999</v>
      </c>
      <c r="E35" s="676">
        <v>128799.99999999999</v>
      </c>
      <c r="F35" s="1123">
        <v>18.399999999999999</v>
      </c>
      <c r="G35" s="666">
        <v>128799.99999999999</v>
      </c>
      <c r="H35" s="589"/>
      <c r="I35" s="582"/>
      <c r="J35" s="582"/>
      <c r="K35" s="582"/>
      <c r="L35" s="582"/>
      <c r="M35" s="616"/>
      <c r="N35" s="654"/>
      <c r="O35" s="648"/>
      <c r="P35" s="648"/>
      <c r="Q35" s="648"/>
      <c r="R35" s="648"/>
      <c r="S35" s="652"/>
      <c r="T35" s="589"/>
      <c r="U35" s="582"/>
      <c r="V35" s="582"/>
      <c r="W35" s="582"/>
      <c r="X35" s="582"/>
      <c r="Y35" s="1131"/>
      <c r="Z35" s="589"/>
      <c r="AA35" s="582"/>
      <c r="AB35" s="587" t="s">
        <v>9</v>
      </c>
      <c r="AC35" s="352">
        <v>3.3</v>
      </c>
      <c r="AD35" s="349" t="s">
        <v>5</v>
      </c>
      <c r="AE35" s="610"/>
      <c r="AF35" s="620"/>
      <c r="AG35" s="580"/>
      <c r="AH35" s="587" t="s">
        <v>9</v>
      </c>
      <c r="AI35" s="352">
        <v>3.2</v>
      </c>
      <c r="AJ35" s="349" t="s">
        <v>5</v>
      </c>
      <c r="AK35" s="604"/>
      <c r="AL35" s="618"/>
      <c r="AM35" s="620"/>
      <c r="AN35" s="580"/>
      <c r="AO35" s="580"/>
      <c r="AP35" s="580"/>
      <c r="AQ35" s="580"/>
      <c r="AR35" s="650"/>
      <c r="AS35" s="173">
        <f>SUM(AC35+AI35)</f>
        <v>6.5</v>
      </c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</row>
    <row r="36" spans="1:300" ht="34.5" customHeight="1" x14ac:dyDescent="0.25">
      <c r="A36" s="649"/>
      <c r="B36" s="649"/>
      <c r="C36" s="669"/>
      <c r="D36" s="671"/>
      <c r="E36" s="676"/>
      <c r="F36" s="1125"/>
      <c r="G36" s="666"/>
      <c r="H36" s="590"/>
      <c r="I36" s="583"/>
      <c r="J36" s="583"/>
      <c r="K36" s="583"/>
      <c r="L36" s="583"/>
      <c r="M36" s="617"/>
      <c r="N36" s="655"/>
      <c r="O36" s="649"/>
      <c r="P36" s="649"/>
      <c r="Q36" s="649"/>
      <c r="R36" s="649"/>
      <c r="S36" s="653"/>
      <c r="T36" s="590"/>
      <c r="U36" s="583"/>
      <c r="V36" s="583"/>
      <c r="W36" s="583"/>
      <c r="X36" s="583"/>
      <c r="Y36" s="1132"/>
      <c r="Z36" s="590"/>
      <c r="AA36" s="583"/>
      <c r="AB36" s="587"/>
      <c r="AC36" s="352">
        <v>23100</v>
      </c>
      <c r="AD36" s="349" t="s">
        <v>6</v>
      </c>
      <c r="AE36" s="611"/>
      <c r="AF36" s="621"/>
      <c r="AG36" s="581"/>
      <c r="AH36" s="587"/>
      <c r="AI36" s="352">
        <v>22400</v>
      </c>
      <c r="AJ36" s="349" t="s">
        <v>6</v>
      </c>
      <c r="AK36" s="605"/>
      <c r="AL36" s="619"/>
      <c r="AM36" s="621"/>
      <c r="AN36" s="581"/>
      <c r="AO36" s="581"/>
      <c r="AP36" s="581"/>
      <c r="AQ36" s="581"/>
      <c r="AR36" s="651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</row>
    <row r="37" spans="1:300" ht="19.5" customHeight="1" x14ac:dyDescent="0.25">
      <c r="A37" s="648">
        <v>11</v>
      </c>
      <c r="B37" s="648">
        <v>389851</v>
      </c>
      <c r="C37" s="1139" t="s">
        <v>741</v>
      </c>
      <c r="D37" s="1109">
        <v>7.3</v>
      </c>
      <c r="E37" s="676">
        <v>51100</v>
      </c>
      <c r="F37" s="1109">
        <v>7.3</v>
      </c>
      <c r="G37" s="666">
        <v>51100</v>
      </c>
      <c r="H37" s="589"/>
      <c r="I37" s="582"/>
      <c r="J37" s="582"/>
      <c r="K37" s="582"/>
      <c r="L37" s="582"/>
      <c r="M37" s="616"/>
      <c r="N37" s="656"/>
      <c r="O37" s="645"/>
      <c r="P37" s="645"/>
      <c r="Q37" s="645"/>
      <c r="R37" s="645"/>
      <c r="S37" s="650"/>
      <c r="T37" s="656"/>
      <c r="U37" s="645"/>
      <c r="V37" s="645"/>
      <c r="W37" s="645"/>
      <c r="X37" s="645"/>
      <c r="Y37" s="1119"/>
      <c r="Z37" s="656"/>
      <c r="AA37" s="645"/>
      <c r="AB37" s="624"/>
      <c r="AC37" s="624"/>
      <c r="AD37" s="624"/>
      <c r="AE37" s="610"/>
      <c r="AF37" s="656"/>
      <c r="AG37" s="645"/>
      <c r="AH37" s="587" t="s">
        <v>9</v>
      </c>
      <c r="AI37" s="352">
        <v>2</v>
      </c>
      <c r="AJ37" s="258" t="s">
        <v>5</v>
      </c>
      <c r="AK37" s="604"/>
      <c r="AL37" s="650"/>
      <c r="AM37" s="656"/>
      <c r="AN37" s="645"/>
      <c r="AO37" s="645"/>
      <c r="AP37" s="645"/>
      <c r="AQ37" s="645"/>
      <c r="AR37" s="650"/>
      <c r="AS37" s="173">
        <f>SUM(AC37)</f>
        <v>0</v>
      </c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</row>
    <row r="38" spans="1:300" ht="40.5" customHeight="1" x14ac:dyDescent="0.25">
      <c r="A38" s="649"/>
      <c r="B38" s="649"/>
      <c r="C38" s="1140"/>
      <c r="D38" s="1141"/>
      <c r="E38" s="676"/>
      <c r="F38" s="1141"/>
      <c r="G38" s="666"/>
      <c r="H38" s="590"/>
      <c r="I38" s="583"/>
      <c r="J38" s="583"/>
      <c r="K38" s="583"/>
      <c r="L38" s="583"/>
      <c r="M38" s="617"/>
      <c r="N38" s="657"/>
      <c r="O38" s="646"/>
      <c r="P38" s="646"/>
      <c r="Q38" s="646"/>
      <c r="R38" s="646"/>
      <c r="S38" s="651"/>
      <c r="T38" s="657"/>
      <c r="U38" s="646"/>
      <c r="V38" s="646"/>
      <c r="W38" s="646"/>
      <c r="X38" s="646"/>
      <c r="Y38" s="1118"/>
      <c r="Z38" s="657"/>
      <c r="AA38" s="646"/>
      <c r="AB38" s="625"/>
      <c r="AC38" s="625"/>
      <c r="AD38" s="625"/>
      <c r="AE38" s="611"/>
      <c r="AF38" s="657"/>
      <c r="AG38" s="646"/>
      <c r="AH38" s="587"/>
      <c r="AI38" s="352">
        <v>14000</v>
      </c>
      <c r="AJ38" s="258" t="s">
        <v>6</v>
      </c>
      <c r="AK38" s="605"/>
      <c r="AL38" s="651"/>
      <c r="AM38" s="657"/>
      <c r="AN38" s="646"/>
      <c r="AO38" s="646"/>
      <c r="AP38" s="646"/>
      <c r="AQ38" s="646"/>
      <c r="AR38" s="651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</row>
    <row r="39" spans="1:300" ht="25.5" customHeight="1" x14ac:dyDescent="0.25">
      <c r="A39" s="591">
        <v>12</v>
      </c>
      <c r="B39" s="591">
        <v>389782</v>
      </c>
      <c r="C39" s="593" t="s">
        <v>86</v>
      </c>
      <c r="D39" s="595">
        <v>28.8</v>
      </c>
      <c r="E39" s="673">
        <v>201600</v>
      </c>
      <c r="F39" s="595">
        <v>28.8</v>
      </c>
      <c r="G39" s="673">
        <v>201600</v>
      </c>
      <c r="H39" s="599" t="s">
        <v>748</v>
      </c>
      <c r="I39" s="599" t="s">
        <v>730</v>
      </c>
      <c r="J39" s="600" t="s">
        <v>9</v>
      </c>
      <c r="K39" s="470">
        <v>2.5329999999999999</v>
      </c>
      <c r="L39" s="467" t="s">
        <v>5</v>
      </c>
      <c r="M39" s="603"/>
      <c r="N39" s="382"/>
      <c r="O39" s="362"/>
      <c r="P39" s="362"/>
      <c r="Q39" s="362"/>
      <c r="R39" s="362"/>
      <c r="S39" s="383"/>
      <c r="T39" s="382"/>
      <c r="U39" s="362"/>
      <c r="V39" s="362"/>
      <c r="W39" s="362"/>
      <c r="X39" s="362"/>
      <c r="Y39" s="392"/>
      <c r="Z39" s="382"/>
      <c r="AA39" s="362"/>
      <c r="AB39" s="351"/>
      <c r="AC39" s="351"/>
      <c r="AD39" s="351"/>
      <c r="AE39" s="377"/>
      <c r="AF39" s="382"/>
      <c r="AG39" s="362"/>
      <c r="AH39" s="353"/>
      <c r="AI39" s="352"/>
      <c r="AJ39" s="258"/>
      <c r="AK39" s="354"/>
      <c r="AL39" s="383"/>
      <c r="AM39" s="382"/>
      <c r="AN39" s="362"/>
      <c r="AO39" s="362"/>
      <c r="AP39" s="362"/>
      <c r="AQ39" s="362"/>
      <c r="AR39" s="38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</row>
    <row r="40" spans="1:300" ht="25.5" customHeight="1" thickBot="1" x14ac:dyDescent="0.3">
      <c r="A40" s="592"/>
      <c r="B40" s="608"/>
      <c r="C40" s="683"/>
      <c r="D40" s="684"/>
      <c r="E40" s="685"/>
      <c r="F40" s="684"/>
      <c r="G40" s="685"/>
      <c r="H40" s="599"/>
      <c r="I40" s="599"/>
      <c r="J40" s="600"/>
      <c r="K40" s="470">
        <v>17500</v>
      </c>
      <c r="L40" s="467" t="s">
        <v>6</v>
      </c>
      <c r="M40" s="1147"/>
      <c r="N40" s="384"/>
      <c r="O40" s="385"/>
      <c r="P40" s="385"/>
      <c r="Q40" s="385"/>
      <c r="R40" s="385"/>
      <c r="S40" s="386"/>
      <c r="T40" s="384"/>
      <c r="U40" s="385"/>
      <c r="V40" s="385"/>
      <c r="W40" s="385"/>
      <c r="X40" s="385"/>
      <c r="Y40" s="393"/>
      <c r="Z40" s="382"/>
      <c r="AA40" s="362"/>
      <c r="AB40" s="351"/>
      <c r="AC40" s="351"/>
      <c r="AD40" s="351"/>
      <c r="AE40" s="377"/>
      <c r="AF40" s="384"/>
      <c r="AG40" s="385"/>
      <c r="AH40" s="399"/>
      <c r="AI40" s="400"/>
      <c r="AJ40" s="401"/>
      <c r="AK40" s="402"/>
      <c r="AL40" s="386"/>
      <c r="AM40" s="384"/>
      <c r="AN40" s="385"/>
      <c r="AO40" s="385"/>
      <c r="AP40" s="385"/>
      <c r="AQ40" s="385"/>
      <c r="AR40" s="386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</row>
    <row r="41" spans="1:300" ht="25.5" customHeight="1" x14ac:dyDescent="0.25">
      <c r="A41" s="591">
        <v>13</v>
      </c>
      <c r="B41" s="591">
        <v>389849</v>
      </c>
      <c r="C41" s="593" t="s">
        <v>85</v>
      </c>
      <c r="D41" s="595">
        <v>6.2</v>
      </c>
      <c r="E41" s="597">
        <v>43400</v>
      </c>
      <c r="F41" s="595">
        <v>6.2</v>
      </c>
      <c r="G41" s="673">
        <v>43400</v>
      </c>
      <c r="H41" s="599" t="s">
        <v>84</v>
      </c>
      <c r="I41" s="599" t="s">
        <v>89</v>
      </c>
      <c r="J41" s="600" t="s">
        <v>9</v>
      </c>
      <c r="K41" s="470">
        <v>3.7</v>
      </c>
      <c r="L41" s="467" t="s">
        <v>5</v>
      </c>
      <c r="M41" s="586"/>
      <c r="N41" s="500"/>
      <c r="O41" s="329"/>
      <c r="P41" s="329"/>
      <c r="Q41" s="329"/>
      <c r="R41" s="329"/>
      <c r="S41" s="391"/>
      <c r="T41" s="500"/>
      <c r="U41" s="329"/>
      <c r="V41" s="329"/>
      <c r="W41" s="329"/>
      <c r="X41" s="329"/>
      <c r="Y41" s="391"/>
      <c r="Z41" s="388"/>
      <c r="AA41" s="329"/>
      <c r="AB41" s="469"/>
      <c r="AC41" s="469"/>
      <c r="AD41" s="469"/>
      <c r="AE41" s="498"/>
      <c r="AF41" s="500"/>
      <c r="AG41" s="329"/>
      <c r="AH41" s="469"/>
      <c r="AI41" s="471"/>
      <c r="AJ41" s="474"/>
      <c r="AK41" s="471"/>
      <c r="AL41" s="391"/>
      <c r="AM41" s="500"/>
      <c r="AN41" s="329"/>
      <c r="AO41" s="329"/>
      <c r="AP41" s="329"/>
      <c r="AQ41" s="329"/>
      <c r="AR41" s="391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</row>
    <row r="42" spans="1:300" ht="25.5" customHeight="1" x14ac:dyDescent="0.25">
      <c r="A42" s="592"/>
      <c r="B42" s="592"/>
      <c r="C42" s="594"/>
      <c r="D42" s="596"/>
      <c r="E42" s="598"/>
      <c r="F42" s="596"/>
      <c r="G42" s="674"/>
      <c r="H42" s="599"/>
      <c r="I42" s="599"/>
      <c r="J42" s="600"/>
      <c r="K42" s="470">
        <v>25900</v>
      </c>
      <c r="L42" s="467" t="s">
        <v>6</v>
      </c>
      <c r="M42" s="586"/>
      <c r="N42" s="500"/>
      <c r="O42" s="329"/>
      <c r="P42" s="329"/>
      <c r="Q42" s="329"/>
      <c r="R42" s="329"/>
      <c r="S42" s="391"/>
      <c r="T42" s="500"/>
      <c r="U42" s="329"/>
      <c r="V42" s="329"/>
      <c r="W42" s="329"/>
      <c r="X42" s="329"/>
      <c r="Y42" s="391"/>
      <c r="Z42" s="388"/>
      <c r="AA42" s="329"/>
      <c r="AB42" s="469"/>
      <c r="AC42" s="469"/>
      <c r="AD42" s="469"/>
      <c r="AE42" s="498"/>
      <c r="AF42" s="500"/>
      <c r="AG42" s="329"/>
      <c r="AH42" s="469"/>
      <c r="AI42" s="471"/>
      <c r="AJ42" s="474"/>
      <c r="AK42" s="471"/>
      <c r="AL42" s="391"/>
      <c r="AM42" s="500"/>
      <c r="AN42" s="329"/>
      <c r="AO42" s="329"/>
      <c r="AP42" s="329"/>
      <c r="AQ42" s="329"/>
      <c r="AR42" s="391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</row>
    <row r="43" spans="1:300" ht="25.5" customHeight="1" x14ac:dyDescent="0.25">
      <c r="A43" s="592"/>
      <c r="B43" s="592"/>
      <c r="C43" s="594"/>
      <c r="D43" s="596"/>
      <c r="E43" s="598"/>
      <c r="F43" s="596"/>
      <c r="G43" s="598"/>
      <c r="H43" s="599" t="s">
        <v>89</v>
      </c>
      <c r="I43" s="599" t="s">
        <v>83</v>
      </c>
      <c r="J43" s="600" t="s">
        <v>9</v>
      </c>
      <c r="K43" s="470">
        <v>1.7</v>
      </c>
      <c r="L43" s="467" t="s">
        <v>5</v>
      </c>
      <c r="M43" s="586"/>
      <c r="N43" s="500"/>
      <c r="O43" s="329"/>
      <c r="P43" s="329"/>
      <c r="Q43" s="329"/>
      <c r="R43" s="329"/>
      <c r="S43" s="391"/>
      <c r="T43" s="500"/>
      <c r="U43" s="329"/>
      <c r="V43" s="329"/>
      <c r="W43" s="329"/>
      <c r="X43" s="329"/>
      <c r="Y43" s="391"/>
      <c r="Z43" s="388"/>
      <c r="AA43" s="329"/>
      <c r="AB43" s="469"/>
      <c r="AC43" s="469"/>
      <c r="AD43" s="469"/>
      <c r="AE43" s="498"/>
      <c r="AF43" s="500"/>
      <c r="AG43" s="329"/>
      <c r="AH43" s="469"/>
      <c r="AI43" s="471"/>
      <c r="AJ43" s="474"/>
      <c r="AK43" s="471"/>
      <c r="AL43" s="391"/>
      <c r="AM43" s="500"/>
      <c r="AN43" s="329"/>
      <c r="AO43" s="329"/>
      <c r="AP43" s="329"/>
      <c r="AQ43" s="329"/>
      <c r="AR43" s="391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</row>
    <row r="44" spans="1:300" ht="25.5" customHeight="1" x14ac:dyDescent="0.25">
      <c r="A44" s="608"/>
      <c r="B44" s="608"/>
      <c r="C44" s="683"/>
      <c r="D44" s="684"/>
      <c r="E44" s="598"/>
      <c r="F44" s="684"/>
      <c r="G44" s="598"/>
      <c r="H44" s="599"/>
      <c r="I44" s="599"/>
      <c r="J44" s="600"/>
      <c r="K44" s="470">
        <v>11900</v>
      </c>
      <c r="L44" s="467" t="s">
        <v>6</v>
      </c>
      <c r="M44" s="586"/>
      <c r="N44" s="500"/>
      <c r="O44" s="329"/>
      <c r="P44" s="329"/>
      <c r="Q44" s="329"/>
      <c r="R44" s="329"/>
      <c r="S44" s="391"/>
      <c r="T44" s="500"/>
      <c r="U44" s="329"/>
      <c r="V44" s="329"/>
      <c r="W44" s="329"/>
      <c r="X44" s="329"/>
      <c r="Y44" s="391"/>
      <c r="Z44" s="388"/>
      <c r="AA44" s="329"/>
      <c r="AB44" s="469"/>
      <c r="AC44" s="469"/>
      <c r="AD44" s="469"/>
      <c r="AE44" s="498"/>
      <c r="AF44" s="500"/>
      <c r="AG44" s="329"/>
      <c r="AH44" s="469"/>
      <c r="AI44" s="471"/>
      <c r="AJ44" s="474"/>
      <c r="AK44" s="471"/>
      <c r="AL44" s="391"/>
      <c r="AM44" s="500"/>
      <c r="AN44" s="329"/>
      <c r="AO44" s="329"/>
      <c r="AP44" s="329"/>
      <c r="AQ44" s="329"/>
      <c r="AR44" s="391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</row>
    <row r="45" spans="1:300" ht="25.5" customHeight="1" x14ac:dyDescent="0.25">
      <c r="A45" s="591">
        <v>14</v>
      </c>
      <c r="B45" s="599"/>
      <c r="C45" s="593" t="s">
        <v>805</v>
      </c>
      <c r="D45" s="606">
        <v>2.7</v>
      </c>
      <c r="E45" s="607">
        <v>40226</v>
      </c>
      <c r="F45" s="606">
        <v>2.7</v>
      </c>
      <c r="G45" s="607">
        <v>40226</v>
      </c>
      <c r="H45" s="591" t="s">
        <v>806</v>
      </c>
      <c r="I45" s="591" t="s">
        <v>75</v>
      </c>
      <c r="J45" s="600" t="s">
        <v>9</v>
      </c>
      <c r="K45" s="552">
        <v>2.7</v>
      </c>
      <c r="L45" s="549" t="s">
        <v>5</v>
      </c>
      <c r="M45" s="586"/>
      <c r="N45" s="500"/>
      <c r="O45" s="329"/>
      <c r="P45" s="329"/>
      <c r="Q45" s="329"/>
      <c r="R45" s="329"/>
      <c r="S45" s="391"/>
      <c r="T45" s="500"/>
      <c r="U45" s="329"/>
      <c r="V45" s="329"/>
      <c r="W45" s="329"/>
      <c r="X45" s="329"/>
      <c r="Y45" s="391"/>
      <c r="Z45" s="388"/>
      <c r="AA45" s="329"/>
      <c r="AB45" s="551"/>
      <c r="AC45" s="551"/>
      <c r="AD45" s="551"/>
      <c r="AE45" s="498"/>
      <c r="AF45" s="500"/>
      <c r="AG45" s="329"/>
      <c r="AH45" s="551"/>
      <c r="AI45" s="553"/>
      <c r="AJ45" s="554"/>
      <c r="AK45" s="553"/>
      <c r="AL45" s="391"/>
      <c r="AM45" s="500"/>
      <c r="AN45" s="329"/>
      <c r="AO45" s="329"/>
      <c r="AP45" s="329"/>
      <c r="AQ45" s="329"/>
      <c r="AR45" s="391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</row>
    <row r="46" spans="1:300" ht="25.5" customHeight="1" x14ac:dyDescent="0.25">
      <c r="A46" s="592"/>
      <c r="B46" s="599"/>
      <c r="C46" s="683"/>
      <c r="D46" s="606"/>
      <c r="E46" s="607"/>
      <c r="F46" s="606"/>
      <c r="G46" s="607"/>
      <c r="H46" s="608"/>
      <c r="I46" s="608"/>
      <c r="J46" s="600"/>
      <c r="K46" s="552">
        <v>40226</v>
      </c>
      <c r="L46" s="549" t="s">
        <v>6</v>
      </c>
      <c r="M46" s="586"/>
      <c r="N46" s="500"/>
      <c r="O46" s="329"/>
      <c r="P46" s="329"/>
      <c r="Q46" s="329"/>
      <c r="R46" s="329"/>
      <c r="S46" s="391"/>
      <c r="T46" s="500"/>
      <c r="U46" s="329"/>
      <c r="V46" s="329"/>
      <c r="W46" s="329"/>
      <c r="X46" s="329"/>
      <c r="Y46" s="391"/>
      <c r="Z46" s="388"/>
      <c r="AA46" s="329"/>
      <c r="AB46" s="551"/>
      <c r="AC46" s="551"/>
      <c r="AD46" s="551"/>
      <c r="AE46" s="498"/>
      <c r="AF46" s="500"/>
      <c r="AG46" s="329"/>
      <c r="AH46" s="551"/>
      <c r="AI46" s="553"/>
      <c r="AJ46" s="554"/>
      <c r="AK46" s="553"/>
      <c r="AL46" s="391"/>
      <c r="AM46" s="500"/>
      <c r="AN46" s="329"/>
      <c r="AO46" s="329"/>
      <c r="AP46" s="329"/>
      <c r="AQ46" s="329"/>
      <c r="AR46" s="391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</row>
    <row r="47" spans="1:300" s="45" customFormat="1" ht="30" customHeight="1" thickBot="1" x14ac:dyDescent="0.3">
      <c r="A47" s="736" t="s">
        <v>729</v>
      </c>
      <c r="B47" s="737"/>
      <c r="C47" s="738"/>
      <c r="D47" s="82">
        <f>SUM(D9:D46)</f>
        <v>683.59999999999991</v>
      </c>
      <c r="E47" s="259">
        <f>SUM(E9:E46)</f>
        <v>4722226</v>
      </c>
      <c r="F47" s="82">
        <f>SUM(F9:F46)</f>
        <v>240.65</v>
      </c>
      <c r="G47" s="259">
        <f>SUM(G9:G46)</f>
        <v>1675176</v>
      </c>
      <c r="H47" s="380"/>
      <c r="I47" s="380"/>
      <c r="J47" s="380"/>
      <c r="K47" s="380"/>
      <c r="L47" s="380"/>
      <c r="M47" s="381"/>
      <c r="N47" s="380"/>
      <c r="O47" s="380"/>
      <c r="P47" s="380"/>
      <c r="Q47" s="380"/>
      <c r="R47" s="380"/>
      <c r="S47" s="381"/>
      <c r="T47" s="380"/>
      <c r="U47" s="380"/>
      <c r="V47" s="380"/>
      <c r="W47" s="380"/>
      <c r="X47" s="380"/>
      <c r="Y47" s="394"/>
      <c r="Z47" s="395"/>
      <c r="AA47" s="396"/>
      <c r="AB47" s="396"/>
      <c r="AC47" s="396"/>
      <c r="AD47" s="396"/>
      <c r="AE47" s="397"/>
      <c r="AF47" s="398"/>
      <c r="AG47" s="380"/>
      <c r="AH47" s="380"/>
      <c r="AI47" s="380"/>
      <c r="AJ47" s="380"/>
      <c r="AK47" s="381"/>
      <c r="AL47" s="380"/>
      <c r="AM47" s="380"/>
      <c r="AN47" s="380"/>
      <c r="AO47" s="380"/>
      <c r="AP47" s="380"/>
      <c r="AQ47" s="381"/>
      <c r="AR47" s="403"/>
      <c r="AS47" s="260" t="e">
        <f>SUM(AS9:AS38)</f>
        <v>#REF!</v>
      </c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1:300" s="261" customFormat="1" ht="13.5" customHeight="1" x14ac:dyDescent="0.25">
      <c r="A48" s="773" t="s">
        <v>729</v>
      </c>
      <c r="B48" s="647"/>
      <c r="C48" s="647"/>
      <c r="D48" s="647"/>
      <c r="E48" s="647"/>
      <c r="F48" s="647"/>
      <c r="G48" s="647"/>
      <c r="H48" s="647"/>
      <c r="I48" s="1142"/>
      <c r="J48" s="632" t="s">
        <v>9</v>
      </c>
      <c r="K48" s="255">
        <f>K21+K23+K33+K39+K41+K43+K45</f>
        <v>27.332999999999998</v>
      </c>
      <c r="L48" s="254" t="s">
        <v>5</v>
      </c>
      <c r="M48" s="636"/>
      <c r="N48" s="29"/>
      <c r="O48" s="9"/>
      <c r="P48" s="632" t="s">
        <v>9</v>
      </c>
      <c r="Q48" s="255">
        <f>Q11+Q13+Q15+Q17+Q19</f>
        <v>11</v>
      </c>
      <c r="R48" s="254" t="s">
        <v>5</v>
      </c>
      <c r="S48" s="636">
        <f>S47</f>
        <v>0</v>
      </c>
      <c r="T48" s="29"/>
      <c r="U48" s="9"/>
      <c r="V48" s="632" t="s">
        <v>9</v>
      </c>
      <c r="W48" s="255">
        <f>SUM(W25+W27)</f>
        <v>11.9</v>
      </c>
      <c r="X48" s="254" t="s">
        <v>5</v>
      </c>
      <c r="Y48" s="636"/>
      <c r="Z48" s="27"/>
      <c r="AA48" s="10"/>
      <c r="AB48" s="1143" t="s">
        <v>9</v>
      </c>
      <c r="AC48" s="356">
        <f>SUM(AC27+AC35)</f>
        <v>10.3</v>
      </c>
      <c r="AD48" s="355" t="s">
        <v>5</v>
      </c>
      <c r="AE48" s="612"/>
      <c r="AF48" s="29"/>
      <c r="AG48" s="9"/>
      <c r="AH48" s="632" t="s">
        <v>9</v>
      </c>
      <c r="AI48" s="255">
        <f>SUM(AI37+AI31+AI35)</f>
        <v>7.9</v>
      </c>
      <c r="AJ48" s="254" t="s">
        <v>5</v>
      </c>
      <c r="AK48" s="636"/>
      <c r="AL48" s="29"/>
      <c r="AM48" s="9"/>
      <c r="AN48" s="632" t="s">
        <v>9</v>
      </c>
      <c r="AO48" s="255">
        <f>SUM(AO9+AO21+AO29)</f>
        <v>7.2</v>
      </c>
      <c r="AP48" s="254" t="s">
        <v>5</v>
      </c>
      <c r="AQ48" s="636"/>
      <c r="AR48" s="254"/>
      <c r="AS48" s="27"/>
      <c r="AT48" s="174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</row>
    <row r="49" spans="1:86" s="261" customFormat="1" ht="18" customHeight="1" x14ac:dyDescent="0.25">
      <c r="A49" s="776"/>
      <c r="B49" s="774"/>
      <c r="C49" s="774"/>
      <c r="D49" s="774"/>
      <c r="E49" s="774"/>
      <c r="F49" s="774"/>
      <c r="G49" s="774"/>
      <c r="H49" s="774"/>
      <c r="I49" s="775"/>
      <c r="J49" s="633"/>
      <c r="K49" s="564">
        <f>K22+K24+K34+K40+K42+K44+K46</f>
        <v>212426</v>
      </c>
      <c r="L49" s="254" t="s">
        <v>8</v>
      </c>
      <c r="M49" s="613"/>
      <c r="N49" s="27"/>
      <c r="O49" s="10"/>
      <c r="P49" s="633"/>
      <c r="Q49" s="255">
        <f>Q12+Q14+Q16+Q18+Q20</f>
        <v>77000</v>
      </c>
      <c r="R49" s="254" t="s">
        <v>8</v>
      </c>
      <c r="S49" s="613"/>
      <c r="T49" s="27"/>
      <c r="U49" s="10"/>
      <c r="V49" s="633"/>
      <c r="W49" s="255">
        <f>SUM(W26+W28)</f>
        <v>79900</v>
      </c>
      <c r="X49" s="254" t="s">
        <v>8</v>
      </c>
      <c r="Y49" s="613"/>
      <c r="Z49" s="27"/>
      <c r="AA49" s="10"/>
      <c r="AB49" s="633"/>
      <c r="AC49" s="255">
        <f>SUM(AC28+AC36)</f>
        <v>72100</v>
      </c>
      <c r="AD49" s="254" t="s">
        <v>8</v>
      </c>
      <c r="AE49" s="613"/>
      <c r="AF49" s="27"/>
      <c r="AG49" s="10"/>
      <c r="AH49" s="633"/>
      <c r="AI49" s="255">
        <f>SUM(AI38+AI32+AI36)</f>
        <v>55300</v>
      </c>
      <c r="AJ49" s="254" t="s">
        <v>8</v>
      </c>
      <c r="AK49" s="613"/>
      <c r="AL49" s="27"/>
      <c r="AM49" s="10"/>
      <c r="AN49" s="633"/>
      <c r="AO49" s="255">
        <f>SUM(AO10+AO22+AO30)</f>
        <v>46400</v>
      </c>
      <c r="AP49" s="254" t="s">
        <v>8</v>
      </c>
      <c r="AQ49" s="613"/>
      <c r="AR49" s="254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</row>
    <row r="50" spans="1:86" s="261" customFormat="1" ht="18" customHeight="1" x14ac:dyDescent="0.25">
      <c r="A50" s="776"/>
      <c r="B50" s="774"/>
      <c r="C50" s="774"/>
      <c r="D50" s="774"/>
      <c r="E50" s="774"/>
      <c r="F50" s="774"/>
      <c r="G50" s="774"/>
      <c r="H50" s="774"/>
      <c r="I50" s="775"/>
      <c r="J50" s="632" t="s">
        <v>41</v>
      </c>
      <c r="K50" s="254"/>
      <c r="L50" s="254" t="s">
        <v>5</v>
      </c>
      <c r="M50" s="634"/>
      <c r="N50" s="27"/>
      <c r="O50" s="10"/>
      <c r="P50" s="632" t="s">
        <v>41</v>
      </c>
      <c r="Q50" s="254"/>
      <c r="R50" s="254" t="s">
        <v>5</v>
      </c>
      <c r="S50" s="634"/>
      <c r="T50" s="27"/>
      <c r="U50" s="10"/>
      <c r="V50" s="632" t="s">
        <v>41</v>
      </c>
      <c r="W50" s="254"/>
      <c r="X50" s="254" t="s">
        <v>5</v>
      </c>
      <c r="Y50" s="634"/>
      <c r="Z50" s="27"/>
      <c r="AA50" s="10"/>
      <c r="AB50" s="632" t="s">
        <v>41</v>
      </c>
      <c r="AC50" s="254"/>
      <c r="AD50" s="254" t="s">
        <v>5</v>
      </c>
      <c r="AE50" s="634"/>
      <c r="AF50" s="27"/>
      <c r="AG50" s="10"/>
      <c r="AH50" s="632" t="s">
        <v>41</v>
      </c>
      <c r="AI50" s="254"/>
      <c r="AJ50" s="254" t="s">
        <v>5</v>
      </c>
      <c r="AK50" s="634"/>
      <c r="AL50" s="27"/>
      <c r="AM50" s="10"/>
      <c r="AN50" s="632" t="s">
        <v>41</v>
      </c>
      <c r="AO50" s="254"/>
      <c r="AP50" s="254" t="s">
        <v>5</v>
      </c>
      <c r="AQ50" s="634"/>
      <c r="AR50" s="254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</row>
    <row r="51" spans="1:86" s="261" customFormat="1" ht="13.5" customHeight="1" x14ac:dyDescent="0.25">
      <c r="A51" s="776"/>
      <c r="B51" s="774"/>
      <c r="C51" s="774"/>
      <c r="D51" s="774"/>
      <c r="E51" s="774"/>
      <c r="F51" s="774"/>
      <c r="G51" s="774"/>
      <c r="H51" s="774"/>
      <c r="I51" s="775"/>
      <c r="J51" s="633"/>
      <c r="K51" s="254"/>
      <c r="L51" s="254" t="s">
        <v>8</v>
      </c>
      <c r="M51" s="613"/>
      <c r="N51" s="27"/>
      <c r="O51" s="10"/>
      <c r="P51" s="633"/>
      <c r="Q51" s="254"/>
      <c r="R51" s="254" t="s">
        <v>8</v>
      </c>
      <c r="S51" s="613"/>
      <c r="T51" s="27"/>
      <c r="U51" s="10"/>
      <c r="V51" s="633"/>
      <c r="W51" s="254"/>
      <c r="X51" s="254" t="s">
        <v>8</v>
      </c>
      <c r="Y51" s="613"/>
      <c r="Z51" s="27"/>
      <c r="AA51" s="10"/>
      <c r="AB51" s="633"/>
      <c r="AC51" s="254"/>
      <c r="AD51" s="254" t="s">
        <v>8</v>
      </c>
      <c r="AE51" s="613"/>
      <c r="AF51" s="27"/>
      <c r="AG51" s="10"/>
      <c r="AH51" s="633"/>
      <c r="AI51" s="254"/>
      <c r="AJ51" s="254" t="s">
        <v>8</v>
      </c>
      <c r="AK51" s="613"/>
      <c r="AL51" s="27"/>
      <c r="AM51" s="10"/>
      <c r="AN51" s="633"/>
      <c r="AO51" s="254"/>
      <c r="AP51" s="254" t="s">
        <v>8</v>
      </c>
      <c r="AQ51" s="613"/>
      <c r="AR51" s="254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</row>
    <row r="52" spans="1:86" s="261" customFormat="1" ht="16.5" customHeight="1" x14ac:dyDescent="0.25">
      <c r="A52" s="776"/>
      <c r="B52" s="774"/>
      <c r="C52" s="774"/>
      <c r="D52" s="774"/>
      <c r="E52" s="774"/>
      <c r="F52" s="774"/>
      <c r="G52" s="774"/>
      <c r="H52" s="774"/>
      <c r="I52" s="775"/>
      <c r="J52" s="632" t="s">
        <v>42</v>
      </c>
      <c r="K52" s="254"/>
      <c r="L52" s="254" t="s">
        <v>5</v>
      </c>
      <c r="M52" s="634"/>
      <c r="N52" s="27"/>
      <c r="O52" s="10"/>
      <c r="P52" s="632" t="s">
        <v>42</v>
      </c>
      <c r="Q52" s="254"/>
      <c r="R52" s="254" t="s">
        <v>5</v>
      </c>
      <c r="S52" s="634"/>
      <c r="T52" s="27"/>
      <c r="U52" s="10"/>
      <c r="V52" s="632" t="s">
        <v>42</v>
      </c>
      <c r="W52" s="254"/>
      <c r="X52" s="254" t="s">
        <v>5</v>
      </c>
      <c r="Y52" s="634"/>
      <c r="Z52" s="27"/>
      <c r="AA52" s="10"/>
      <c r="AB52" s="632" t="s">
        <v>42</v>
      </c>
      <c r="AC52" s="254"/>
      <c r="AD52" s="254" t="s">
        <v>5</v>
      </c>
      <c r="AE52" s="634"/>
      <c r="AF52" s="27"/>
      <c r="AG52" s="10"/>
      <c r="AH52" s="632" t="s">
        <v>42</v>
      </c>
      <c r="AI52" s="254"/>
      <c r="AJ52" s="254" t="s">
        <v>5</v>
      </c>
      <c r="AK52" s="634"/>
      <c r="AL52" s="27"/>
      <c r="AM52" s="10"/>
      <c r="AN52" s="632" t="s">
        <v>42</v>
      </c>
      <c r="AO52" s="254"/>
      <c r="AP52" s="254" t="s">
        <v>5</v>
      </c>
      <c r="AQ52" s="634"/>
      <c r="AR52" s="254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</row>
    <row r="53" spans="1:86" s="261" customFormat="1" ht="18" customHeight="1" x14ac:dyDescent="0.25">
      <c r="A53" s="776"/>
      <c r="B53" s="774"/>
      <c r="C53" s="774"/>
      <c r="D53" s="774"/>
      <c r="E53" s="774"/>
      <c r="F53" s="774"/>
      <c r="G53" s="774"/>
      <c r="H53" s="774"/>
      <c r="I53" s="775"/>
      <c r="J53" s="633"/>
      <c r="K53" s="254"/>
      <c r="L53" s="254" t="s">
        <v>8</v>
      </c>
      <c r="M53" s="613"/>
      <c r="N53" s="27"/>
      <c r="O53" s="10"/>
      <c r="P53" s="633"/>
      <c r="Q53" s="254"/>
      <c r="R53" s="254" t="s">
        <v>8</v>
      </c>
      <c r="S53" s="613"/>
      <c r="T53" s="27"/>
      <c r="U53" s="10"/>
      <c r="V53" s="633"/>
      <c r="W53" s="254"/>
      <c r="X53" s="254" t="s">
        <v>8</v>
      </c>
      <c r="Y53" s="613"/>
      <c r="Z53" s="27"/>
      <c r="AA53" s="10"/>
      <c r="AB53" s="633"/>
      <c r="AC53" s="254"/>
      <c r="AD53" s="254" t="s">
        <v>8</v>
      </c>
      <c r="AE53" s="613"/>
      <c r="AF53" s="27"/>
      <c r="AG53" s="10"/>
      <c r="AH53" s="633"/>
      <c r="AI53" s="254"/>
      <c r="AJ53" s="254" t="s">
        <v>8</v>
      </c>
      <c r="AK53" s="613"/>
      <c r="AL53" s="27"/>
      <c r="AM53" s="10"/>
      <c r="AN53" s="633"/>
      <c r="AO53" s="254"/>
      <c r="AP53" s="254" t="s">
        <v>8</v>
      </c>
      <c r="AQ53" s="613"/>
      <c r="AR53" s="254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  <row r="54" spans="1:86" s="261" customFormat="1" ht="15" customHeight="1" x14ac:dyDescent="0.25">
      <c r="A54" s="776"/>
      <c r="B54" s="774"/>
      <c r="C54" s="774"/>
      <c r="D54" s="774"/>
      <c r="E54" s="774"/>
      <c r="F54" s="774"/>
      <c r="G54" s="774"/>
      <c r="H54" s="774"/>
      <c r="I54" s="775"/>
      <c r="J54" s="632" t="s">
        <v>43</v>
      </c>
      <c r="K54" s="254"/>
      <c r="L54" s="254" t="s">
        <v>5</v>
      </c>
      <c r="M54" s="634"/>
      <c r="N54" s="27"/>
      <c r="O54" s="10"/>
      <c r="P54" s="632" t="s">
        <v>43</v>
      </c>
      <c r="Q54" s="254"/>
      <c r="R54" s="254" t="s">
        <v>5</v>
      </c>
      <c r="S54" s="634"/>
      <c r="T54" s="27"/>
      <c r="U54" s="10"/>
      <c r="V54" s="632" t="s">
        <v>43</v>
      </c>
      <c r="W54" s="254"/>
      <c r="X54" s="254" t="s">
        <v>5</v>
      </c>
      <c r="Y54" s="254"/>
      <c r="Z54" s="27"/>
      <c r="AA54" s="10"/>
      <c r="AB54" s="632" t="s">
        <v>43</v>
      </c>
      <c r="AC54" s="254"/>
      <c r="AD54" s="254" t="s">
        <v>5</v>
      </c>
      <c r="AE54" s="254"/>
      <c r="AF54" s="27"/>
      <c r="AG54" s="10"/>
      <c r="AH54" s="632" t="s">
        <v>43</v>
      </c>
      <c r="AI54" s="254"/>
      <c r="AJ54" s="254" t="s">
        <v>5</v>
      </c>
      <c r="AK54" s="254"/>
      <c r="AL54" s="27"/>
      <c r="AM54" s="10"/>
      <c r="AN54" s="632" t="s">
        <v>43</v>
      </c>
      <c r="AO54" s="254"/>
      <c r="AP54" s="254" t="s">
        <v>5</v>
      </c>
      <c r="AQ54" s="254"/>
      <c r="AR54" s="254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</row>
    <row r="55" spans="1:86" s="261" customFormat="1" ht="15" customHeight="1" x14ac:dyDescent="0.25">
      <c r="A55" s="776"/>
      <c r="B55" s="774"/>
      <c r="C55" s="774"/>
      <c r="D55" s="774"/>
      <c r="E55" s="774"/>
      <c r="F55" s="774"/>
      <c r="G55" s="774"/>
      <c r="H55" s="774"/>
      <c r="I55" s="775"/>
      <c r="J55" s="633"/>
      <c r="K55" s="254"/>
      <c r="L55" s="254" t="s">
        <v>8</v>
      </c>
      <c r="M55" s="613"/>
      <c r="N55" s="27"/>
      <c r="O55" s="10"/>
      <c r="P55" s="633"/>
      <c r="Q55" s="254"/>
      <c r="R55" s="254" t="s">
        <v>8</v>
      </c>
      <c r="S55" s="613"/>
      <c r="T55" s="27"/>
      <c r="U55" s="10"/>
      <c r="V55" s="633"/>
      <c r="W55" s="254"/>
      <c r="X55" s="254" t="s">
        <v>8</v>
      </c>
      <c r="Y55" s="254"/>
      <c r="Z55" s="27"/>
      <c r="AA55" s="10"/>
      <c r="AB55" s="633"/>
      <c r="AC55" s="254"/>
      <c r="AD55" s="254" t="s">
        <v>8</v>
      </c>
      <c r="AE55" s="254"/>
      <c r="AF55" s="27"/>
      <c r="AG55" s="10"/>
      <c r="AH55" s="633"/>
      <c r="AI55" s="254"/>
      <c r="AJ55" s="254" t="s">
        <v>8</v>
      </c>
      <c r="AK55" s="254"/>
      <c r="AL55" s="27"/>
      <c r="AM55" s="10"/>
      <c r="AN55" s="633"/>
      <c r="AO55" s="254"/>
      <c r="AP55" s="254" t="s">
        <v>8</v>
      </c>
      <c r="AQ55" s="254"/>
      <c r="AR55" s="254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</row>
    <row r="56" spans="1:86" s="261" customFormat="1" ht="18.75" customHeight="1" x14ac:dyDescent="0.25">
      <c r="A56" s="776"/>
      <c r="B56" s="774"/>
      <c r="C56" s="774"/>
      <c r="D56" s="774"/>
      <c r="E56" s="774"/>
      <c r="F56" s="774"/>
      <c r="G56" s="774"/>
      <c r="H56" s="774"/>
      <c r="I56" s="775"/>
      <c r="J56" s="632" t="s">
        <v>10</v>
      </c>
      <c r="K56" s="254"/>
      <c r="L56" s="254" t="s">
        <v>8</v>
      </c>
      <c r="M56" s="634"/>
      <c r="N56" s="27"/>
      <c r="O56" s="10"/>
      <c r="P56" s="632" t="s">
        <v>10</v>
      </c>
      <c r="Q56" s="254"/>
      <c r="R56" s="254" t="s">
        <v>8</v>
      </c>
      <c r="S56" s="634"/>
      <c r="T56" s="27"/>
      <c r="U56" s="10"/>
      <c r="V56" s="632" t="s">
        <v>10</v>
      </c>
      <c r="W56" s="254"/>
      <c r="X56" s="254" t="s">
        <v>8</v>
      </c>
      <c r="Y56" s="634"/>
      <c r="Z56" s="27"/>
      <c r="AA56" s="10"/>
      <c r="AB56" s="632" t="s">
        <v>10</v>
      </c>
      <c r="AC56" s="254"/>
      <c r="AD56" s="254" t="s">
        <v>8</v>
      </c>
      <c r="AE56" s="634"/>
      <c r="AF56" s="27"/>
      <c r="AG56" s="10"/>
      <c r="AH56" s="632" t="s">
        <v>10</v>
      </c>
      <c r="AI56" s="254"/>
      <c r="AJ56" s="254" t="s">
        <v>8</v>
      </c>
      <c r="AK56" s="634"/>
      <c r="AL56" s="27"/>
      <c r="AM56" s="10"/>
      <c r="AN56" s="632" t="s">
        <v>10</v>
      </c>
      <c r="AO56" s="254"/>
      <c r="AP56" s="254" t="s">
        <v>8</v>
      </c>
      <c r="AQ56" s="634"/>
      <c r="AR56" s="634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</row>
    <row r="57" spans="1:86" s="261" customFormat="1" ht="15" customHeight="1" x14ac:dyDescent="0.25">
      <c r="A57" s="776"/>
      <c r="B57" s="774"/>
      <c r="C57" s="774"/>
      <c r="D57" s="774"/>
      <c r="E57" s="774"/>
      <c r="F57" s="774"/>
      <c r="G57" s="774"/>
      <c r="H57" s="774"/>
      <c r="I57" s="775"/>
      <c r="J57" s="633"/>
      <c r="K57" s="254"/>
      <c r="L57" s="254" t="s">
        <v>5</v>
      </c>
      <c r="M57" s="613"/>
      <c r="N57" s="27"/>
      <c r="O57" s="10"/>
      <c r="P57" s="633"/>
      <c r="Q57" s="254"/>
      <c r="R57" s="254" t="s">
        <v>5</v>
      </c>
      <c r="S57" s="613"/>
      <c r="T57" s="27"/>
      <c r="U57" s="10"/>
      <c r="V57" s="633"/>
      <c r="W57" s="254"/>
      <c r="X57" s="254" t="s">
        <v>5</v>
      </c>
      <c r="Y57" s="613"/>
      <c r="Z57" s="27"/>
      <c r="AA57" s="10"/>
      <c r="AB57" s="633"/>
      <c r="AC57" s="254"/>
      <c r="AD57" s="254" t="s">
        <v>5</v>
      </c>
      <c r="AE57" s="613"/>
      <c r="AF57" s="27"/>
      <c r="AG57" s="10"/>
      <c r="AH57" s="633"/>
      <c r="AI57" s="254"/>
      <c r="AJ57" s="254" t="s">
        <v>5</v>
      </c>
      <c r="AK57" s="613"/>
      <c r="AL57" s="27"/>
      <c r="AM57" s="10"/>
      <c r="AN57" s="633"/>
      <c r="AO57" s="254"/>
      <c r="AP57" s="254" t="s">
        <v>5</v>
      </c>
      <c r="AQ57" s="613"/>
      <c r="AR57" s="613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</row>
    <row r="58" spans="1:86" s="261" customFormat="1" ht="30" customHeight="1" x14ac:dyDescent="0.25">
      <c r="A58" s="776"/>
      <c r="B58" s="774"/>
      <c r="C58" s="774"/>
      <c r="D58" s="774"/>
      <c r="E58" s="774"/>
      <c r="F58" s="774"/>
      <c r="G58" s="774"/>
      <c r="H58" s="774"/>
      <c r="I58" s="775"/>
      <c r="J58" s="8" t="s">
        <v>11</v>
      </c>
      <c r="K58" s="254"/>
      <c r="L58" s="254" t="s">
        <v>12</v>
      </c>
      <c r="M58" s="254"/>
      <c r="N58" s="27"/>
      <c r="O58" s="10"/>
      <c r="P58" s="8" t="s">
        <v>11</v>
      </c>
      <c r="Q58" s="254"/>
      <c r="R58" s="254" t="s">
        <v>12</v>
      </c>
      <c r="S58" s="254"/>
      <c r="T58" s="27"/>
      <c r="U58" s="10"/>
      <c r="V58" s="8" t="s">
        <v>11</v>
      </c>
      <c r="W58" s="254"/>
      <c r="X58" s="254" t="s">
        <v>12</v>
      </c>
      <c r="Y58" s="254"/>
      <c r="Z58" s="27"/>
      <c r="AA58" s="10"/>
      <c r="AB58" s="8" t="s">
        <v>11</v>
      </c>
      <c r="AC58" s="254"/>
      <c r="AD58" s="254" t="s">
        <v>12</v>
      </c>
      <c r="AE58" s="254"/>
      <c r="AF58" s="27"/>
      <c r="AG58" s="10"/>
      <c r="AH58" s="8" t="s">
        <v>11</v>
      </c>
      <c r="AI58" s="254"/>
      <c r="AJ58" s="254" t="s">
        <v>12</v>
      </c>
      <c r="AK58" s="254"/>
      <c r="AL58" s="27"/>
      <c r="AM58" s="10"/>
      <c r="AN58" s="8" t="s">
        <v>11</v>
      </c>
      <c r="AO58" s="254"/>
      <c r="AP58" s="254" t="s">
        <v>12</v>
      </c>
      <c r="AQ58" s="254"/>
      <c r="AR58" s="254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</row>
    <row r="59" spans="1:86" s="261" customFormat="1" ht="22.5" customHeight="1" x14ac:dyDescent="0.25">
      <c r="A59" s="776"/>
      <c r="B59" s="774"/>
      <c r="C59" s="774"/>
      <c r="D59" s="774"/>
      <c r="E59" s="774"/>
      <c r="F59" s="774"/>
      <c r="G59" s="774"/>
      <c r="H59" s="774"/>
      <c r="I59" s="775"/>
      <c r="J59" s="8" t="s">
        <v>44</v>
      </c>
      <c r="K59" s="254"/>
      <c r="L59" s="254" t="s">
        <v>12</v>
      </c>
      <c r="M59" s="254"/>
      <c r="N59" s="27"/>
      <c r="O59" s="10"/>
      <c r="P59" s="8" t="s">
        <v>44</v>
      </c>
      <c r="Q59" s="254"/>
      <c r="R59" s="254" t="s">
        <v>12</v>
      </c>
      <c r="S59" s="254"/>
      <c r="T59" s="27"/>
      <c r="U59" s="10"/>
      <c r="V59" s="8" t="s">
        <v>44</v>
      </c>
      <c r="W59" s="254"/>
      <c r="X59" s="254" t="s">
        <v>12</v>
      </c>
      <c r="Y59" s="254"/>
      <c r="Z59" s="27"/>
      <c r="AA59" s="10"/>
      <c r="AB59" s="8" t="s">
        <v>44</v>
      </c>
      <c r="AC59" s="254"/>
      <c r="AD59" s="254" t="s">
        <v>12</v>
      </c>
      <c r="AE59" s="254"/>
      <c r="AF59" s="27"/>
      <c r="AG59" s="10"/>
      <c r="AH59" s="8" t="s">
        <v>44</v>
      </c>
      <c r="AI59" s="254"/>
      <c r="AJ59" s="254" t="s">
        <v>12</v>
      </c>
      <c r="AK59" s="254"/>
      <c r="AL59" s="27"/>
      <c r="AM59" s="10"/>
      <c r="AN59" s="8" t="s">
        <v>44</v>
      </c>
      <c r="AO59" s="254"/>
      <c r="AP59" s="254" t="s">
        <v>12</v>
      </c>
      <c r="AQ59" s="254"/>
      <c r="AR59" s="254"/>
      <c r="AS59" s="27"/>
      <c r="AT59" s="27"/>
      <c r="AU59" s="262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</row>
    <row r="60" spans="1:86" s="261" customFormat="1" ht="48" customHeight="1" x14ac:dyDescent="0.25">
      <c r="A60" s="776"/>
      <c r="B60" s="774"/>
      <c r="C60" s="774"/>
      <c r="D60" s="774"/>
      <c r="E60" s="774"/>
      <c r="F60" s="774"/>
      <c r="G60" s="774"/>
      <c r="H60" s="774"/>
      <c r="I60" s="775"/>
      <c r="J60" s="8" t="s">
        <v>13</v>
      </c>
      <c r="K60" s="254"/>
      <c r="L60" s="254" t="s">
        <v>14</v>
      </c>
      <c r="M60" s="254"/>
      <c r="N60" s="27"/>
      <c r="O60" s="10"/>
      <c r="P60" s="8" t="s">
        <v>13</v>
      </c>
      <c r="Q60" s="254"/>
      <c r="R60" s="254" t="s">
        <v>14</v>
      </c>
      <c r="S60" s="254"/>
      <c r="T60" s="27"/>
      <c r="U60" s="10"/>
      <c r="V60" s="8" t="s">
        <v>13</v>
      </c>
      <c r="W60" s="254"/>
      <c r="X60" s="254" t="s">
        <v>14</v>
      </c>
      <c r="Y60" s="254"/>
      <c r="Z60" s="27"/>
      <c r="AA60" s="10"/>
      <c r="AB60" s="8" t="s">
        <v>13</v>
      </c>
      <c r="AC60" s="254"/>
      <c r="AD60" s="254" t="s">
        <v>14</v>
      </c>
      <c r="AE60" s="254"/>
      <c r="AF60" s="27"/>
      <c r="AG60" s="10"/>
      <c r="AH60" s="8" t="s">
        <v>13</v>
      </c>
      <c r="AI60" s="254"/>
      <c r="AJ60" s="254" t="s">
        <v>14</v>
      </c>
      <c r="AK60" s="254"/>
      <c r="AL60" s="27"/>
      <c r="AM60" s="10"/>
      <c r="AN60" s="8" t="s">
        <v>13</v>
      </c>
      <c r="AO60" s="254"/>
      <c r="AP60" s="254" t="s">
        <v>14</v>
      </c>
      <c r="AQ60" s="254"/>
      <c r="AR60" s="254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</row>
    <row r="61" spans="1:86" s="261" customFormat="1" ht="21" customHeight="1" x14ac:dyDescent="0.25">
      <c r="A61" s="776"/>
      <c r="B61" s="774"/>
      <c r="C61" s="774"/>
      <c r="D61" s="774"/>
      <c r="E61" s="774"/>
      <c r="F61" s="774"/>
      <c r="G61" s="774"/>
      <c r="H61" s="774"/>
      <c r="I61" s="775"/>
      <c r="J61" s="8" t="s">
        <v>15</v>
      </c>
      <c r="K61" s="254"/>
      <c r="L61" s="254" t="s">
        <v>8</v>
      </c>
      <c r="M61" s="254"/>
      <c r="N61" s="27"/>
      <c r="O61" s="10"/>
      <c r="P61" s="8" t="s">
        <v>15</v>
      </c>
      <c r="Q61" s="254"/>
      <c r="R61" s="254" t="s">
        <v>8</v>
      </c>
      <c r="S61" s="254"/>
      <c r="T61" s="27"/>
      <c r="U61" s="10"/>
      <c r="V61" s="8" t="s">
        <v>15</v>
      </c>
      <c r="W61" s="254"/>
      <c r="X61" s="254" t="s">
        <v>8</v>
      </c>
      <c r="Y61" s="254"/>
      <c r="Z61" s="27"/>
      <c r="AA61" s="10"/>
      <c r="AB61" s="8" t="s">
        <v>15</v>
      </c>
      <c r="AC61" s="254"/>
      <c r="AD61" s="254" t="s">
        <v>8</v>
      </c>
      <c r="AE61" s="254"/>
      <c r="AF61" s="27"/>
      <c r="AG61" s="10"/>
      <c r="AH61" s="8" t="s">
        <v>15</v>
      </c>
      <c r="AI61" s="254"/>
      <c r="AJ61" s="254" t="s">
        <v>8</v>
      </c>
      <c r="AK61" s="254"/>
      <c r="AL61" s="27"/>
      <c r="AM61" s="10"/>
      <c r="AN61" s="8" t="s">
        <v>15</v>
      </c>
      <c r="AO61" s="254"/>
      <c r="AP61" s="254" t="s">
        <v>8</v>
      </c>
      <c r="AQ61" s="254"/>
      <c r="AR61" s="254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</row>
    <row r="62" spans="1:86" s="261" customFormat="1" ht="24" customHeight="1" x14ac:dyDescent="0.25">
      <c r="A62" s="776"/>
      <c r="B62" s="774"/>
      <c r="C62" s="774"/>
      <c r="D62" s="774"/>
      <c r="E62" s="774"/>
      <c r="F62" s="774"/>
      <c r="G62" s="774"/>
      <c r="H62" s="774"/>
      <c r="I62" s="775"/>
      <c r="J62" s="8" t="s">
        <v>16</v>
      </c>
      <c r="K62" s="254"/>
      <c r="L62" s="254"/>
      <c r="M62" s="254"/>
      <c r="N62" s="27"/>
      <c r="O62" s="10"/>
      <c r="P62" s="8" t="s">
        <v>16</v>
      </c>
      <c r="Q62" s="254"/>
      <c r="R62" s="254"/>
      <c r="S62" s="254"/>
      <c r="T62" s="27"/>
      <c r="U62" s="10"/>
      <c r="V62" s="8" t="s">
        <v>16</v>
      </c>
      <c r="W62" s="254"/>
      <c r="X62" s="254"/>
      <c r="Y62" s="254"/>
      <c r="Z62" s="27"/>
      <c r="AA62" s="10"/>
      <c r="AB62" s="8" t="s">
        <v>16</v>
      </c>
      <c r="AC62" s="254"/>
      <c r="AD62" s="254"/>
      <c r="AE62" s="254"/>
      <c r="AF62" s="27"/>
      <c r="AG62" s="10"/>
      <c r="AH62" s="8" t="s">
        <v>16</v>
      </c>
      <c r="AI62" s="254"/>
      <c r="AJ62" s="254"/>
      <c r="AK62" s="254"/>
      <c r="AL62" s="27"/>
      <c r="AM62" s="10"/>
      <c r="AN62" s="8" t="s">
        <v>16</v>
      </c>
      <c r="AO62" s="254"/>
      <c r="AP62" s="254"/>
      <c r="AQ62" s="254"/>
      <c r="AR62" s="254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</row>
    <row r="63" spans="1:86" s="261" customFormat="1" ht="30" customHeight="1" x14ac:dyDescent="0.25">
      <c r="A63" s="776"/>
      <c r="B63" s="774"/>
      <c r="C63" s="774"/>
      <c r="D63" s="774"/>
      <c r="E63" s="774"/>
      <c r="F63" s="774"/>
      <c r="G63" s="774"/>
      <c r="H63" s="774"/>
      <c r="I63" s="775"/>
      <c r="J63" s="8" t="s">
        <v>46</v>
      </c>
      <c r="K63" s="254"/>
      <c r="L63" s="254" t="s">
        <v>14</v>
      </c>
      <c r="M63" s="254"/>
      <c r="N63" s="27"/>
      <c r="O63" s="28"/>
      <c r="P63" s="8" t="s">
        <v>46</v>
      </c>
      <c r="Q63" s="254"/>
      <c r="R63" s="254" t="s">
        <v>14</v>
      </c>
      <c r="S63" s="254"/>
      <c r="T63" s="27"/>
      <c r="U63" s="28"/>
      <c r="V63" s="8" t="s">
        <v>46</v>
      </c>
      <c r="W63" s="254"/>
      <c r="X63" s="254" t="s">
        <v>14</v>
      </c>
      <c r="Y63" s="254"/>
      <c r="Z63" s="27"/>
      <c r="AA63" s="28"/>
      <c r="AB63" s="8" t="s">
        <v>46</v>
      </c>
      <c r="AC63" s="254"/>
      <c r="AD63" s="254" t="s">
        <v>14</v>
      </c>
      <c r="AE63" s="254"/>
      <c r="AF63" s="27"/>
      <c r="AG63" s="28"/>
      <c r="AH63" s="8" t="s">
        <v>46</v>
      </c>
      <c r="AI63" s="254"/>
      <c r="AJ63" s="254" t="s">
        <v>14</v>
      </c>
      <c r="AK63" s="254"/>
      <c r="AL63" s="27"/>
      <c r="AM63" s="28"/>
      <c r="AN63" s="8" t="s">
        <v>46</v>
      </c>
      <c r="AO63" s="254"/>
      <c r="AP63" s="254" t="s">
        <v>14</v>
      </c>
      <c r="AQ63" s="254"/>
      <c r="AR63" s="254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</row>
    <row r="64" spans="1:86" s="261" customFormat="1" ht="30" customHeight="1" x14ac:dyDescent="0.25">
      <c r="A64" s="1144"/>
      <c r="B64" s="1144"/>
      <c r="C64" s="1144"/>
      <c r="D64" s="1144"/>
      <c r="E64" s="1144"/>
      <c r="F64" s="1144"/>
      <c r="G64" s="1144"/>
      <c r="H64" s="1144"/>
      <c r="I64" s="1144"/>
      <c r="J64" s="8" t="s">
        <v>45</v>
      </c>
      <c r="K64" s="254"/>
      <c r="L64" s="254"/>
      <c r="M64" s="254"/>
      <c r="N64" s="27"/>
      <c r="O64" s="28"/>
      <c r="P64" s="8" t="s">
        <v>45</v>
      </c>
      <c r="Q64" s="254"/>
      <c r="R64" s="254"/>
      <c r="S64" s="254"/>
      <c r="T64" s="27"/>
      <c r="U64" s="28"/>
      <c r="V64" s="8" t="s">
        <v>45</v>
      </c>
      <c r="W64" s="254"/>
      <c r="X64" s="254"/>
      <c r="Y64" s="254"/>
      <c r="Z64" s="27"/>
      <c r="AA64" s="28"/>
      <c r="AB64" s="8" t="s">
        <v>45</v>
      </c>
      <c r="AC64" s="254"/>
      <c r="AD64" s="254"/>
      <c r="AE64" s="254"/>
      <c r="AF64" s="27"/>
      <c r="AG64" s="28"/>
      <c r="AH64" s="8" t="s">
        <v>45</v>
      </c>
      <c r="AI64" s="254"/>
      <c r="AJ64" s="254"/>
      <c r="AK64" s="254"/>
      <c r="AL64" s="27"/>
      <c r="AM64" s="28"/>
      <c r="AN64" s="8" t="s">
        <v>45</v>
      </c>
      <c r="AO64" s="254"/>
      <c r="AP64" s="254"/>
      <c r="AQ64" s="254"/>
      <c r="AR64" s="254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</row>
    <row r="65" spans="1:300" ht="15" customHeight="1" x14ac:dyDescent="0.25">
      <c r="A65" s="508" t="s">
        <v>24</v>
      </c>
      <c r="B65" s="508"/>
      <c r="C65" s="508"/>
      <c r="D65" s="508"/>
      <c r="E65" s="508"/>
      <c r="F65" s="508"/>
      <c r="G65" s="508"/>
      <c r="H65" s="508"/>
      <c r="I65" s="508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09"/>
      <c r="U65" s="509"/>
      <c r="V65" s="509"/>
      <c r="W65" s="509"/>
      <c r="X65" s="509"/>
      <c r="Y65" s="509"/>
      <c r="Z65" s="509"/>
      <c r="AA65" s="509"/>
      <c r="AB65" s="509"/>
      <c r="AC65" s="509"/>
      <c r="AD65" s="509"/>
      <c r="AE65" s="509"/>
      <c r="AF65" s="509"/>
      <c r="AG65" s="509"/>
      <c r="AH65" s="509"/>
      <c r="AI65" s="509"/>
      <c r="AJ65" s="509"/>
      <c r="AK65" s="509"/>
      <c r="AL65" s="509"/>
      <c r="AM65" s="509"/>
      <c r="AN65" s="509"/>
      <c r="AO65" s="509"/>
      <c r="AP65" s="509"/>
      <c r="AQ65" s="509"/>
      <c r="AR65" s="509"/>
    </row>
    <row r="66" spans="1:300" s="12" customFormat="1" ht="23.25" customHeight="1" thickBot="1" x14ac:dyDescent="0.3">
      <c r="A66" s="492">
        <v>1</v>
      </c>
      <c r="B66" s="492"/>
      <c r="C66" s="333" t="s">
        <v>101</v>
      </c>
      <c r="D66" s="204"/>
      <c r="E66" s="204"/>
      <c r="F66" s="204"/>
      <c r="G66" s="204"/>
      <c r="H66" s="476"/>
      <c r="I66" s="476"/>
      <c r="J66" s="477"/>
      <c r="K66" s="476"/>
      <c r="L66" s="476"/>
      <c r="M66" s="476"/>
      <c r="N66" s="448"/>
      <c r="O66" s="448"/>
      <c r="P66" s="448"/>
      <c r="Q66" s="448"/>
      <c r="R66" s="448"/>
      <c r="S66" s="492"/>
      <c r="T66" s="492"/>
      <c r="U66" s="492"/>
      <c r="V66" s="492"/>
      <c r="W66" s="492"/>
      <c r="X66" s="492"/>
      <c r="Y66" s="492"/>
      <c r="Z66" s="492"/>
      <c r="AA66" s="492"/>
      <c r="AB66" s="492"/>
      <c r="AC66" s="492"/>
      <c r="AD66" s="492"/>
      <c r="AE66" s="492"/>
      <c r="AF66" s="492"/>
      <c r="AG66" s="492"/>
      <c r="AH66" s="492"/>
      <c r="AI66" s="492"/>
      <c r="AJ66" s="492"/>
      <c r="AK66" s="492"/>
      <c r="AL66" s="492"/>
      <c r="AM66" s="492"/>
      <c r="AN66" s="492"/>
      <c r="AO66" s="492"/>
      <c r="AP66" s="492"/>
      <c r="AQ66" s="492"/>
      <c r="AR66" s="491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  <c r="KJ66" s="24"/>
      <c r="KK66" s="24"/>
      <c r="KL66" s="24"/>
      <c r="KM66" s="24"/>
      <c r="KN66" s="24"/>
    </row>
    <row r="67" spans="1:300" s="24" customFormat="1" x14ac:dyDescent="0.25">
      <c r="A67" s="784">
        <v>1</v>
      </c>
      <c r="B67" s="784">
        <v>303640</v>
      </c>
      <c r="C67" s="784" t="s">
        <v>329</v>
      </c>
      <c r="D67" s="784">
        <v>0.05</v>
      </c>
      <c r="E67" s="784">
        <v>800</v>
      </c>
      <c r="F67" s="785">
        <v>0.05</v>
      </c>
      <c r="G67" s="786">
        <v>800</v>
      </c>
      <c r="H67" s="1031"/>
      <c r="I67" s="1032"/>
      <c r="J67" s="1032"/>
      <c r="K67" s="1032"/>
      <c r="L67" s="1032"/>
      <c r="M67" s="1033"/>
      <c r="N67" s="792"/>
      <c r="O67" s="784"/>
      <c r="P67" s="784"/>
      <c r="Q67" s="784"/>
      <c r="R67" s="784"/>
      <c r="S67" s="790"/>
      <c r="T67" s="784"/>
      <c r="U67" s="784"/>
      <c r="V67" s="784"/>
      <c r="W67" s="784"/>
      <c r="X67" s="784"/>
      <c r="Y67" s="784"/>
      <c r="Z67" s="784"/>
      <c r="AA67" s="784"/>
      <c r="AB67" s="784"/>
      <c r="AC67" s="784"/>
      <c r="AD67" s="784"/>
      <c r="AE67" s="784"/>
      <c r="AF67" s="784">
        <v>0</v>
      </c>
      <c r="AG67" s="784">
        <v>0.05</v>
      </c>
      <c r="AH67" s="784" t="s">
        <v>43</v>
      </c>
      <c r="AI67" s="481">
        <v>0.05</v>
      </c>
      <c r="AJ67" s="481" t="s">
        <v>5</v>
      </c>
      <c r="AK67" s="784">
        <v>9192.9</v>
      </c>
      <c r="AL67" s="784"/>
      <c r="AM67" s="784"/>
      <c r="AN67" s="784"/>
      <c r="AO67" s="784"/>
      <c r="AP67" s="784"/>
      <c r="AQ67" s="784"/>
      <c r="AR67" s="784"/>
    </row>
    <row r="68" spans="1:300" s="24" customFormat="1" x14ac:dyDescent="0.25">
      <c r="A68" s="784"/>
      <c r="B68" s="784"/>
      <c r="C68" s="784"/>
      <c r="D68" s="784"/>
      <c r="E68" s="784"/>
      <c r="F68" s="785"/>
      <c r="G68" s="786"/>
      <c r="H68" s="783"/>
      <c r="I68" s="784"/>
      <c r="J68" s="784"/>
      <c r="K68" s="784"/>
      <c r="L68" s="784"/>
      <c r="M68" s="794"/>
      <c r="N68" s="792"/>
      <c r="O68" s="784"/>
      <c r="P68" s="784"/>
      <c r="Q68" s="784"/>
      <c r="R68" s="784"/>
      <c r="S68" s="790"/>
      <c r="T68" s="784"/>
      <c r="U68" s="784"/>
      <c r="V68" s="784"/>
      <c r="W68" s="784"/>
      <c r="X68" s="784"/>
      <c r="Y68" s="784"/>
      <c r="Z68" s="784"/>
      <c r="AA68" s="784"/>
      <c r="AB68" s="784"/>
      <c r="AC68" s="784"/>
      <c r="AD68" s="784"/>
      <c r="AE68" s="784"/>
      <c r="AF68" s="784"/>
      <c r="AG68" s="784"/>
      <c r="AH68" s="784"/>
      <c r="AI68" s="481">
        <v>800</v>
      </c>
      <c r="AJ68" s="481" t="s">
        <v>8</v>
      </c>
      <c r="AK68" s="784"/>
      <c r="AL68" s="784"/>
      <c r="AM68" s="784"/>
      <c r="AN68" s="784"/>
      <c r="AO68" s="784"/>
      <c r="AP68" s="784"/>
      <c r="AQ68" s="784"/>
      <c r="AR68" s="784"/>
    </row>
    <row r="69" spans="1:300" s="24" customFormat="1" ht="39" customHeight="1" x14ac:dyDescent="0.25">
      <c r="A69" s="784">
        <v>2</v>
      </c>
      <c r="B69" s="784">
        <v>297570</v>
      </c>
      <c r="C69" s="784" t="s">
        <v>188</v>
      </c>
      <c r="D69" s="784">
        <v>6.3559999999999999</v>
      </c>
      <c r="E69" s="784">
        <v>77476.3</v>
      </c>
      <c r="F69" s="785">
        <v>6.3559999999999999</v>
      </c>
      <c r="G69" s="786">
        <v>77476.3</v>
      </c>
      <c r="H69" s="1011" t="s">
        <v>798</v>
      </c>
      <c r="I69" s="1005"/>
      <c r="J69" s="335" t="s">
        <v>330</v>
      </c>
      <c r="K69" s="335">
        <v>1</v>
      </c>
      <c r="L69" s="335" t="s">
        <v>331</v>
      </c>
      <c r="M69" s="573" t="s">
        <v>813</v>
      </c>
      <c r="N69" s="142"/>
      <c r="T69" s="481"/>
      <c r="U69" s="481"/>
      <c r="V69" s="481"/>
      <c r="W69" s="481"/>
      <c r="X69" s="481"/>
      <c r="Y69" s="485"/>
      <c r="Z69" s="481"/>
      <c r="AA69" s="481"/>
      <c r="AB69" s="481"/>
      <c r="AC69" s="481"/>
      <c r="AD69" s="481"/>
      <c r="AE69" s="485"/>
      <c r="AF69" s="481"/>
      <c r="AG69" s="481"/>
      <c r="AH69" s="481"/>
      <c r="AI69" s="481"/>
      <c r="AJ69" s="481"/>
      <c r="AK69" s="481"/>
      <c r="AR69" s="455"/>
    </row>
    <row r="70" spans="1:300" s="24" customFormat="1" ht="33.75" customHeight="1" x14ac:dyDescent="0.25">
      <c r="A70" s="784"/>
      <c r="B70" s="784"/>
      <c r="C70" s="784"/>
      <c r="D70" s="784"/>
      <c r="E70" s="784"/>
      <c r="F70" s="785"/>
      <c r="G70" s="786"/>
      <c r="H70" s="1026" t="s">
        <v>749</v>
      </c>
      <c r="I70" s="804"/>
      <c r="J70" s="490" t="s">
        <v>336</v>
      </c>
      <c r="K70" s="481">
        <v>200</v>
      </c>
      <c r="L70" s="481" t="s">
        <v>14</v>
      </c>
      <c r="M70" s="567">
        <v>536.74199999999996</v>
      </c>
      <c r="N70" s="142"/>
      <c r="T70" s="481"/>
      <c r="U70" s="481"/>
      <c r="V70" s="481"/>
      <c r="W70" s="481"/>
      <c r="X70" s="481"/>
      <c r="Y70" s="485"/>
      <c r="Z70" s="481"/>
      <c r="AA70" s="481"/>
      <c r="AB70" s="481"/>
      <c r="AC70" s="481"/>
      <c r="AD70" s="481"/>
      <c r="AE70" s="485"/>
      <c r="AF70" s="481"/>
      <c r="AG70" s="481"/>
      <c r="AH70" s="481"/>
      <c r="AI70" s="481"/>
      <c r="AJ70" s="481"/>
      <c r="AK70" s="481"/>
      <c r="AR70" s="455"/>
    </row>
    <row r="71" spans="1:300" s="24" customFormat="1" ht="20.25" customHeight="1" x14ac:dyDescent="0.25">
      <c r="A71" s="784"/>
      <c r="B71" s="784"/>
      <c r="C71" s="784"/>
      <c r="D71" s="784"/>
      <c r="E71" s="784"/>
      <c r="F71" s="785"/>
      <c r="G71" s="786"/>
      <c r="H71" s="783" t="s">
        <v>338</v>
      </c>
      <c r="I71" s="784"/>
      <c r="J71" s="481" t="s">
        <v>333</v>
      </c>
      <c r="K71" s="481">
        <v>1</v>
      </c>
      <c r="L71" s="481" t="s">
        <v>12</v>
      </c>
      <c r="M71" s="567">
        <v>1374.3227999999999</v>
      </c>
      <c r="N71" s="792" t="s">
        <v>338</v>
      </c>
      <c r="O71" s="784"/>
      <c r="P71" s="481" t="s">
        <v>44</v>
      </c>
      <c r="Q71" s="481">
        <v>24</v>
      </c>
      <c r="R71" s="481" t="s">
        <v>331</v>
      </c>
      <c r="S71" s="485">
        <v>300</v>
      </c>
      <c r="T71" s="481"/>
      <c r="U71" s="481"/>
      <c r="V71" s="481"/>
      <c r="W71" s="481"/>
      <c r="X71" s="481"/>
      <c r="Y71" s="485"/>
      <c r="Z71" s="481"/>
      <c r="AA71" s="481"/>
      <c r="AB71" s="481"/>
      <c r="AC71" s="481"/>
      <c r="AD71" s="481"/>
      <c r="AE71" s="485"/>
      <c r="AF71" s="481"/>
      <c r="AG71" s="481"/>
      <c r="AH71" s="481"/>
      <c r="AI71" s="481"/>
      <c r="AJ71" s="481"/>
      <c r="AK71" s="481"/>
      <c r="AR71" s="455"/>
    </row>
    <row r="72" spans="1:300" s="24" customFormat="1" ht="36" customHeight="1" x14ac:dyDescent="0.25">
      <c r="A72" s="784"/>
      <c r="B72" s="784"/>
      <c r="C72" s="784"/>
      <c r="D72" s="784"/>
      <c r="E72" s="784"/>
      <c r="F72" s="785"/>
      <c r="G72" s="786"/>
      <c r="H72" s="1026" t="s">
        <v>749</v>
      </c>
      <c r="I72" s="804"/>
      <c r="J72" s="490" t="s">
        <v>333</v>
      </c>
      <c r="K72" s="481">
        <v>1</v>
      </c>
      <c r="L72" s="481" t="s">
        <v>331</v>
      </c>
      <c r="M72" s="567">
        <v>1371.1836499999999</v>
      </c>
      <c r="N72" s="142"/>
      <c r="T72" s="481"/>
      <c r="U72" s="481"/>
      <c r="V72" s="481"/>
      <c r="W72" s="481"/>
      <c r="X72" s="481"/>
      <c r="Y72" s="485"/>
      <c r="Z72" s="481"/>
      <c r="AA72" s="481"/>
      <c r="AB72" s="481"/>
      <c r="AC72" s="481"/>
      <c r="AD72" s="481"/>
      <c r="AE72" s="485"/>
      <c r="AF72" s="481"/>
      <c r="AG72" s="481"/>
      <c r="AH72" s="481"/>
      <c r="AI72" s="481"/>
      <c r="AJ72" s="481"/>
      <c r="AK72" s="481"/>
      <c r="AR72" s="455"/>
    </row>
    <row r="73" spans="1:300" s="24" customFormat="1" ht="20.25" customHeight="1" x14ac:dyDescent="0.25">
      <c r="A73" s="784"/>
      <c r="B73" s="784"/>
      <c r="C73" s="784"/>
      <c r="D73" s="784"/>
      <c r="E73" s="784"/>
      <c r="F73" s="785"/>
      <c r="G73" s="786"/>
      <c r="H73" s="797" t="s">
        <v>338</v>
      </c>
      <c r="I73" s="798"/>
      <c r="J73" s="488" t="s">
        <v>750</v>
      </c>
      <c r="K73" s="488">
        <v>163.6</v>
      </c>
      <c r="L73" s="488" t="s">
        <v>6</v>
      </c>
      <c r="M73" s="525">
        <v>69.481309999999993</v>
      </c>
      <c r="N73" s="142"/>
      <c r="T73" s="481"/>
      <c r="U73" s="481"/>
      <c r="V73" s="481"/>
      <c r="W73" s="481"/>
      <c r="X73" s="481"/>
      <c r="Y73" s="485"/>
      <c r="Z73" s="481"/>
      <c r="AA73" s="481"/>
      <c r="AB73" s="481"/>
      <c r="AC73" s="481"/>
      <c r="AD73" s="481"/>
      <c r="AE73" s="485"/>
      <c r="AF73" s="481"/>
      <c r="AG73" s="481"/>
      <c r="AH73" s="481"/>
      <c r="AI73" s="481"/>
      <c r="AJ73" s="481"/>
      <c r="AK73" s="481"/>
      <c r="AL73" s="481"/>
      <c r="AM73" s="481"/>
      <c r="AN73" s="481"/>
      <c r="AO73" s="481"/>
      <c r="AP73" s="481"/>
      <c r="AQ73" s="485"/>
      <c r="AR73" s="455"/>
    </row>
    <row r="74" spans="1:300" s="24" customFormat="1" ht="20.25" customHeight="1" x14ac:dyDescent="0.25">
      <c r="A74" s="784"/>
      <c r="B74" s="784"/>
      <c r="C74" s="784"/>
      <c r="D74" s="784"/>
      <c r="E74" s="784"/>
      <c r="F74" s="785"/>
      <c r="G74" s="786"/>
      <c r="H74" s="797" t="s">
        <v>749</v>
      </c>
      <c r="I74" s="798"/>
      <c r="J74" s="488" t="s">
        <v>750</v>
      </c>
      <c r="K74" s="488">
        <v>88</v>
      </c>
      <c r="L74" s="488" t="s">
        <v>6</v>
      </c>
      <c r="M74" s="525">
        <v>37.985039999999998</v>
      </c>
      <c r="N74" s="142"/>
      <c r="T74" s="481"/>
      <c r="U74" s="481"/>
      <c r="V74" s="481"/>
      <c r="W74" s="481"/>
      <c r="X74" s="481"/>
      <c r="Y74" s="485"/>
      <c r="Z74" s="481"/>
      <c r="AA74" s="481"/>
      <c r="AB74" s="481"/>
      <c r="AC74" s="481"/>
      <c r="AD74" s="481"/>
      <c r="AE74" s="485"/>
      <c r="AF74" s="481"/>
      <c r="AG74" s="481"/>
      <c r="AH74" s="481"/>
      <c r="AI74" s="481"/>
      <c r="AJ74" s="481"/>
      <c r="AK74" s="481"/>
      <c r="AL74" s="481"/>
      <c r="AM74" s="481"/>
      <c r="AN74" s="481"/>
      <c r="AO74" s="481"/>
      <c r="AP74" s="481"/>
      <c r="AQ74" s="485"/>
      <c r="AR74" s="455"/>
    </row>
    <row r="75" spans="1:300" s="24" customFormat="1" ht="27" customHeight="1" x14ac:dyDescent="0.25">
      <c r="A75" s="784"/>
      <c r="B75" s="784"/>
      <c r="C75" s="784"/>
      <c r="D75" s="784"/>
      <c r="E75" s="784"/>
      <c r="F75" s="785"/>
      <c r="G75" s="786"/>
      <c r="H75" s="783"/>
      <c r="I75" s="784"/>
      <c r="J75" s="784"/>
      <c r="K75" s="784"/>
      <c r="L75" s="784"/>
      <c r="M75" s="794"/>
      <c r="N75" s="792" t="s">
        <v>332</v>
      </c>
      <c r="O75" s="784"/>
      <c r="P75" s="481" t="s">
        <v>333</v>
      </c>
      <c r="Q75" s="481">
        <v>1</v>
      </c>
      <c r="R75" s="481" t="s">
        <v>12</v>
      </c>
      <c r="S75" s="485">
        <v>1910</v>
      </c>
      <c r="T75" s="481"/>
      <c r="U75" s="481"/>
      <c r="V75" s="481"/>
      <c r="W75" s="481"/>
      <c r="X75" s="481"/>
      <c r="Y75" s="485"/>
      <c r="Z75" s="481"/>
      <c r="AA75" s="481"/>
      <c r="AB75" s="481"/>
      <c r="AC75" s="481"/>
      <c r="AD75" s="481"/>
      <c r="AE75" s="485"/>
      <c r="AF75" s="481"/>
      <c r="AG75" s="481"/>
      <c r="AH75" s="481"/>
      <c r="AI75" s="481"/>
      <c r="AJ75" s="481"/>
      <c r="AK75" s="481"/>
      <c r="AL75" s="481"/>
      <c r="AM75" s="481"/>
      <c r="AN75" s="481"/>
      <c r="AO75" s="481"/>
      <c r="AP75" s="481"/>
      <c r="AQ75" s="485"/>
      <c r="AR75" s="455"/>
    </row>
    <row r="76" spans="1:300" s="24" customFormat="1" ht="23.25" customHeight="1" x14ac:dyDescent="0.25">
      <c r="A76" s="784"/>
      <c r="B76" s="784"/>
      <c r="C76" s="784"/>
      <c r="D76" s="784"/>
      <c r="E76" s="784"/>
      <c r="F76" s="785"/>
      <c r="G76" s="786"/>
      <c r="H76" s="783"/>
      <c r="I76" s="784"/>
      <c r="J76" s="784"/>
      <c r="K76" s="784"/>
      <c r="L76" s="784"/>
      <c r="M76" s="794"/>
      <c r="N76" s="792" t="s">
        <v>337</v>
      </c>
      <c r="O76" s="784"/>
      <c r="P76" s="481" t="s">
        <v>333</v>
      </c>
      <c r="Q76" s="481">
        <v>1</v>
      </c>
      <c r="R76" s="481" t="s">
        <v>12</v>
      </c>
      <c r="S76" s="485">
        <v>1910</v>
      </c>
      <c r="T76" s="481"/>
      <c r="U76" s="481"/>
      <c r="V76" s="481"/>
      <c r="W76" s="481"/>
      <c r="X76" s="481"/>
      <c r="Y76" s="485"/>
      <c r="Z76" s="481"/>
      <c r="AA76" s="481"/>
      <c r="AB76" s="481"/>
      <c r="AC76" s="481"/>
      <c r="AD76" s="481"/>
      <c r="AE76" s="485"/>
      <c r="AF76" s="481"/>
      <c r="AG76" s="481"/>
      <c r="AH76" s="481"/>
      <c r="AI76" s="481"/>
      <c r="AJ76" s="481"/>
      <c r="AK76" s="481"/>
      <c r="AL76" s="481"/>
      <c r="AM76" s="481"/>
      <c r="AN76" s="481"/>
      <c r="AO76" s="481"/>
      <c r="AP76" s="481"/>
      <c r="AQ76" s="485"/>
      <c r="AR76" s="455"/>
    </row>
    <row r="77" spans="1:300" s="24" customFormat="1" ht="20.25" customHeight="1" x14ac:dyDescent="0.25">
      <c r="A77" s="784"/>
      <c r="B77" s="784"/>
      <c r="C77" s="784"/>
      <c r="D77" s="784"/>
      <c r="E77" s="784"/>
      <c r="F77" s="785"/>
      <c r="G77" s="786"/>
      <c r="H77" s="783"/>
      <c r="I77" s="784"/>
      <c r="J77" s="481"/>
      <c r="K77" s="456"/>
      <c r="L77" s="481"/>
      <c r="M77" s="526"/>
      <c r="N77" s="792" t="s">
        <v>332</v>
      </c>
      <c r="O77" s="784"/>
      <c r="P77" s="481" t="s">
        <v>44</v>
      </c>
      <c r="Q77" s="481">
        <v>20</v>
      </c>
      <c r="R77" s="481" t="s">
        <v>331</v>
      </c>
      <c r="S77" s="485">
        <v>430</v>
      </c>
      <c r="T77" s="481"/>
      <c r="U77" s="481"/>
      <c r="V77" s="481"/>
      <c r="W77" s="481"/>
      <c r="X77" s="481"/>
      <c r="Y77" s="485"/>
      <c r="Z77" s="481"/>
      <c r="AA77" s="481"/>
      <c r="AB77" s="481"/>
      <c r="AC77" s="481"/>
      <c r="AD77" s="481"/>
      <c r="AE77" s="485"/>
      <c r="AF77" s="481"/>
      <c r="AG77" s="481"/>
      <c r="AH77" s="481"/>
      <c r="AI77" s="481"/>
      <c r="AJ77" s="481"/>
      <c r="AK77" s="481"/>
      <c r="AL77" s="481"/>
      <c r="AM77" s="481"/>
      <c r="AN77" s="481"/>
      <c r="AO77" s="481"/>
      <c r="AP77" s="481"/>
      <c r="AQ77" s="485"/>
      <c r="AR77" s="455"/>
    </row>
    <row r="78" spans="1:300" s="24" customFormat="1" ht="21.75" customHeight="1" x14ac:dyDescent="0.25">
      <c r="A78" s="784"/>
      <c r="B78" s="784"/>
      <c r="C78" s="784"/>
      <c r="D78" s="784"/>
      <c r="E78" s="784"/>
      <c r="F78" s="785"/>
      <c r="G78" s="786"/>
      <c r="H78" s="783"/>
      <c r="I78" s="784"/>
      <c r="J78" s="481"/>
      <c r="K78" s="456"/>
      <c r="L78" s="481"/>
      <c r="M78" s="526"/>
      <c r="N78" s="792" t="s">
        <v>339</v>
      </c>
      <c r="O78" s="784"/>
      <c r="P78" s="481" t="s">
        <v>44</v>
      </c>
      <c r="Q78" s="481">
        <v>8</v>
      </c>
      <c r="R78" s="481" t="s">
        <v>331</v>
      </c>
      <c r="S78" s="485">
        <v>100</v>
      </c>
      <c r="T78" s="481"/>
      <c r="U78" s="481"/>
      <c r="V78" s="481"/>
      <c r="W78" s="481"/>
      <c r="X78" s="481"/>
      <c r="Y78" s="485"/>
      <c r="Z78" s="481"/>
      <c r="AA78" s="481"/>
      <c r="AB78" s="481"/>
      <c r="AC78" s="481"/>
      <c r="AD78" s="481"/>
      <c r="AE78" s="485"/>
      <c r="AF78" s="481"/>
      <c r="AG78" s="481"/>
      <c r="AH78" s="481"/>
      <c r="AI78" s="481"/>
      <c r="AJ78" s="481"/>
      <c r="AK78" s="481"/>
      <c r="AL78" s="481"/>
      <c r="AM78" s="481"/>
      <c r="AN78" s="481"/>
      <c r="AO78" s="481"/>
      <c r="AP78" s="481"/>
      <c r="AQ78" s="485"/>
      <c r="AR78" s="455"/>
    </row>
    <row r="79" spans="1:300" s="24" customFormat="1" ht="24.75" customHeight="1" x14ac:dyDescent="0.25">
      <c r="A79" s="784"/>
      <c r="B79" s="784"/>
      <c r="C79" s="784"/>
      <c r="D79" s="784"/>
      <c r="E79" s="784"/>
      <c r="F79" s="785"/>
      <c r="G79" s="786"/>
      <c r="H79" s="783"/>
      <c r="I79" s="784"/>
      <c r="J79" s="481"/>
      <c r="K79" s="481"/>
      <c r="L79" s="481"/>
      <c r="M79" s="526"/>
      <c r="N79" s="792" t="s">
        <v>337</v>
      </c>
      <c r="O79" s="784"/>
      <c r="P79" s="481" t="s">
        <v>44</v>
      </c>
      <c r="Q79" s="481">
        <v>8</v>
      </c>
      <c r="R79" s="481" t="s">
        <v>331</v>
      </c>
      <c r="S79" s="485">
        <v>100</v>
      </c>
      <c r="T79" s="481"/>
      <c r="U79" s="481"/>
      <c r="V79" s="481"/>
      <c r="W79" s="481"/>
      <c r="X79" s="481"/>
      <c r="Y79" s="485"/>
      <c r="Z79" s="481"/>
      <c r="AA79" s="481"/>
      <c r="AB79" s="481"/>
      <c r="AC79" s="481"/>
      <c r="AD79" s="481"/>
      <c r="AE79" s="485"/>
      <c r="AF79" s="481"/>
      <c r="AG79" s="481"/>
      <c r="AH79" s="481"/>
      <c r="AI79" s="481"/>
      <c r="AJ79" s="481"/>
      <c r="AK79" s="481"/>
      <c r="AL79" s="481"/>
      <c r="AM79" s="481"/>
      <c r="AN79" s="481"/>
      <c r="AO79" s="481"/>
      <c r="AP79" s="481"/>
      <c r="AQ79" s="485"/>
      <c r="AR79" s="455"/>
    </row>
    <row r="80" spans="1:300" s="24" customFormat="1" ht="18.75" customHeight="1" x14ac:dyDescent="0.25">
      <c r="A80" s="784"/>
      <c r="B80" s="784"/>
      <c r="C80" s="784"/>
      <c r="D80" s="784"/>
      <c r="E80" s="784"/>
      <c r="F80" s="785"/>
      <c r="G80" s="786"/>
      <c r="H80" s="783"/>
      <c r="I80" s="784"/>
      <c r="J80" s="481"/>
      <c r="K80" s="481"/>
      <c r="L80" s="481"/>
      <c r="M80" s="526"/>
      <c r="N80" s="792" t="s">
        <v>340</v>
      </c>
      <c r="O80" s="784" t="s">
        <v>335</v>
      </c>
      <c r="P80" s="784" t="s">
        <v>9</v>
      </c>
      <c r="Q80" s="481">
        <v>1.474</v>
      </c>
      <c r="R80" s="481" t="s">
        <v>5</v>
      </c>
      <c r="S80" s="790">
        <v>40455.4</v>
      </c>
      <c r="T80" s="481"/>
      <c r="U80" s="481"/>
      <c r="V80" s="481"/>
      <c r="W80" s="481"/>
      <c r="X80" s="481"/>
      <c r="Y80" s="485"/>
      <c r="Z80" s="481"/>
      <c r="AA80" s="481"/>
      <c r="AB80" s="481"/>
      <c r="AC80" s="481"/>
      <c r="AD80" s="481"/>
      <c r="AE80" s="485"/>
      <c r="AF80" s="481"/>
      <c r="AG80" s="481"/>
      <c r="AH80" s="481"/>
      <c r="AI80" s="481"/>
      <c r="AJ80" s="481"/>
      <c r="AK80" s="481"/>
      <c r="AL80" s="481"/>
      <c r="AM80" s="481"/>
      <c r="AN80" s="481"/>
      <c r="AO80" s="481"/>
      <c r="AP80" s="481"/>
      <c r="AQ80" s="485"/>
      <c r="AR80" s="455"/>
    </row>
    <row r="81" spans="1:44" s="24" customFormat="1" ht="20.25" customHeight="1" x14ac:dyDescent="0.25">
      <c r="A81" s="784"/>
      <c r="B81" s="784"/>
      <c r="C81" s="784"/>
      <c r="D81" s="784"/>
      <c r="E81" s="784"/>
      <c r="F81" s="785"/>
      <c r="G81" s="786"/>
      <c r="H81" s="783"/>
      <c r="I81" s="784"/>
      <c r="J81" s="481"/>
      <c r="K81" s="481"/>
      <c r="L81" s="481"/>
      <c r="M81" s="526"/>
      <c r="N81" s="792"/>
      <c r="O81" s="784"/>
      <c r="P81" s="784"/>
      <c r="Q81" s="481">
        <v>27021</v>
      </c>
      <c r="R81" s="481" t="s">
        <v>8</v>
      </c>
      <c r="S81" s="790"/>
      <c r="T81" s="481"/>
      <c r="U81" s="481"/>
      <c r="V81" s="481"/>
      <c r="W81" s="481"/>
      <c r="X81" s="481"/>
      <c r="Y81" s="485"/>
      <c r="Z81" s="481"/>
      <c r="AA81" s="481"/>
      <c r="AB81" s="481"/>
      <c r="AC81" s="481"/>
      <c r="AD81" s="481"/>
      <c r="AE81" s="485"/>
      <c r="AF81" s="481"/>
      <c r="AG81" s="481"/>
      <c r="AH81" s="481"/>
      <c r="AI81" s="481"/>
      <c r="AJ81" s="481"/>
      <c r="AK81" s="481"/>
      <c r="AL81" s="481"/>
      <c r="AM81" s="481"/>
      <c r="AN81" s="481"/>
      <c r="AO81" s="481"/>
      <c r="AP81" s="481"/>
      <c r="AQ81" s="485"/>
      <c r="AR81" s="455"/>
    </row>
    <row r="82" spans="1:44" s="24" customFormat="1" ht="18.75" customHeight="1" x14ac:dyDescent="0.25">
      <c r="A82" s="784"/>
      <c r="B82" s="784"/>
      <c r="C82" s="784"/>
      <c r="D82" s="784"/>
      <c r="E82" s="784"/>
      <c r="F82" s="785"/>
      <c r="G82" s="786"/>
      <c r="H82" s="783"/>
      <c r="I82" s="784"/>
      <c r="J82" s="784"/>
      <c r="K82" s="784"/>
      <c r="L82" s="784"/>
      <c r="M82" s="794"/>
      <c r="N82" s="792" t="s">
        <v>340</v>
      </c>
      <c r="O82" s="784" t="s">
        <v>335</v>
      </c>
      <c r="P82" s="784" t="s">
        <v>10</v>
      </c>
      <c r="Q82" s="481">
        <v>1.5</v>
      </c>
      <c r="R82" s="481" t="s">
        <v>5</v>
      </c>
      <c r="S82" s="790">
        <v>138.30000000000001</v>
      </c>
      <c r="T82" s="481"/>
      <c r="U82" s="481"/>
      <c r="V82" s="481"/>
      <c r="W82" s="481"/>
      <c r="X82" s="481"/>
      <c r="Y82" s="485"/>
      <c r="Z82" s="481"/>
      <c r="AA82" s="481"/>
      <c r="AB82" s="481"/>
      <c r="AC82" s="481"/>
      <c r="AD82" s="481"/>
      <c r="AE82" s="485"/>
      <c r="AF82" s="481"/>
      <c r="AG82" s="481"/>
      <c r="AH82" s="481"/>
      <c r="AI82" s="481"/>
      <c r="AJ82" s="481"/>
      <c r="AK82" s="481"/>
      <c r="AL82" s="481"/>
      <c r="AM82" s="481"/>
      <c r="AN82" s="481"/>
      <c r="AO82" s="481"/>
      <c r="AP82" s="481"/>
      <c r="AQ82" s="485"/>
      <c r="AR82" s="455"/>
    </row>
    <row r="83" spans="1:44" s="24" customFormat="1" ht="15.75" customHeight="1" x14ac:dyDescent="0.25">
      <c r="A83" s="784"/>
      <c r="B83" s="784"/>
      <c r="C83" s="784"/>
      <c r="D83" s="784"/>
      <c r="E83" s="784"/>
      <c r="F83" s="785"/>
      <c r="G83" s="786"/>
      <c r="H83" s="783"/>
      <c r="I83" s="784"/>
      <c r="J83" s="784"/>
      <c r="K83" s="784"/>
      <c r="L83" s="784"/>
      <c r="M83" s="794"/>
      <c r="N83" s="792"/>
      <c r="O83" s="784"/>
      <c r="P83" s="784"/>
      <c r="Q83" s="481">
        <v>162.69999999999999</v>
      </c>
      <c r="R83" s="481" t="s">
        <v>8</v>
      </c>
      <c r="S83" s="790"/>
      <c r="T83" s="481"/>
      <c r="U83" s="481"/>
      <c r="V83" s="481"/>
      <c r="W83" s="481"/>
      <c r="X83" s="481"/>
      <c r="Y83" s="485"/>
      <c r="Z83" s="481"/>
      <c r="AA83" s="481"/>
      <c r="AB83" s="481"/>
      <c r="AC83" s="481"/>
      <c r="AD83" s="481"/>
      <c r="AE83" s="485"/>
      <c r="AF83" s="481"/>
      <c r="AG83" s="481"/>
      <c r="AH83" s="481"/>
      <c r="AI83" s="481"/>
      <c r="AJ83" s="481"/>
      <c r="AK83" s="481"/>
      <c r="AL83" s="481"/>
      <c r="AM83" s="481"/>
      <c r="AN83" s="481"/>
      <c r="AO83" s="481"/>
      <c r="AP83" s="481"/>
      <c r="AQ83" s="485"/>
      <c r="AR83" s="455"/>
    </row>
    <row r="84" spans="1:44" s="24" customFormat="1" ht="42.75" customHeight="1" x14ac:dyDescent="0.25">
      <c r="A84" s="784"/>
      <c r="B84" s="784"/>
      <c r="C84" s="784"/>
      <c r="D84" s="784"/>
      <c r="E84" s="784"/>
      <c r="F84" s="785"/>
      <c r="G84" s="786"/>
      <c r="H84" s="783"/>
      <c r="I84" s="784"/>
      <c r="J84" s="481"/>
      <c r="K84" s="481"/>
      <c r="L84" s="481"/>
      <c r="M84" s="526"/>
      <c r="N84" s="792" t="s">
        <v>751</v>
      </c>
      <c r="O84" s="784"/>
      <c r="P84" s="481" t="s">
        <v>363</v>
      </c>
      <c r="Q84" s="481">
        <v>1</v>
      </c>
      <c r="R84" s="481" t="s">
        <v>12</v>
      </c>
      <c r="S84" s="485">
        <v>4000</v>
      </c>
      <c r="T84" s="481"/>
      <c r="U84" s="481"/>
      <c r="V84" s="481"/>
      <c r="W84" s="481"/>
      <c r="X84" s="481"/>
      <c r="Y84" s="485"/>
      <c r="Z84" s="481"/>
      <c r="AA84" s="481"/>
      <c r="AB84" s="481"/>
      <c r="AC84" s="481"/>
      <c r="AD84" s="481"/>
      <c r="AE84" s="485"/>
      <c r="AF84" s="481"/>
      <c r="AG84" s="481"/>
      <c r="AH84" s="481"/>
      <c r="AI84" s="481"/>
      <c r="AJ84" s="481"/>
      <c r="AK84" s="481"/>
      <c r="AL84" s="481"/>
      <c r="AM84" s="481"/>
      <c r="AN84" s="481"/>
      <c r="AO84" s="481"/>
      <c r="AP84" s="481"/>
      <c r="AQ84" s="485"/>
      <c r="AR84" s="455"/>
    </row>
    <row r="85" spans="1:44" s="24" customFormat="1" ht="21.75" customHeight="1" x14ac:dyDescent="0.25">
      <c r="A85" s="784"/>
      <c r="B85" s="784"/>
      <c r="C85" s="784"/>
      <c r="D85" s="784"/>
      <c r="E85" s="784"/>
      <c r="F85" s="785"/>
      <c r="G85" s="786"/>
      <c r="H85" s="783"/>
      <c r="I85" s="784"/>
      <c r="J85" s="481"/>
      <c r="K85" s="481"/>
      <c r="L85" s="481"/>
      <c r="M85" s="526"/>
      <c r="N85" s="142"/>
      <c r="T85" s="481"/>
      <c r="U85" s="481"/>
      <c r="V85" s="481"/>
      <c r="W85" s="481"/>
      <c r="X85" s="481"/>
      <c r="Y85" s="485"/>
      <c r="Z85" s="481"/>
      <c r="AA85" s="481"/>
      <c r="AB85" s="481"/>
      <c r="AC85" s="481"/>
      <c r="AD85" s="481"/>
      <c r="AE85" s="485"/>
      <c r="AF85" s="481"/>
      <c r="AG85" s="481"/>
      <c r="AH85" s="481"/>
      <c r="AI85" s="481"/>
      <c r="AJ85" s="481"/>
      <c r="AK85" s="481"/>
      <c r="AL85" s="784" t="s">
        <v>334</v>
      </c>
      <c r="AM85" s="784" t="s">
        <v>335</v>
      </c>
      <c r="AN85" s="784" t="s">
        <v>9</v>
      </c>
      <c r="AO85" s="481">
        <v>4.8819999999999997</v>
      </c>
      <c r="AP85" s="481" t="s">
        <v>5</v>
      </c>
      <c r="AQ85" s="790">
        <v>75683</v>
      </c>
      <c r="AR85" s="455"/>
    </row>
    <row r="86" spans="1:44" s="24" customFormat="1" ht="24.75" customHeight="1" x14ac:dyDescent="0.25">
      <c r="A86" s="784"/>
      <c r="B86" s="784"/>
      <c r="C86" s="784"/>
      <c r="D86" s="784"/>
      <c r="E86" s="784"/>
      <c r="F86" s="785"/>
      <c r="G86" s="786"/>
      <c r="H86" s="783"/>
      <c r="I86" s="784"/>
      <c r="J86" s="481"/>
      <c r="K86" s="481"/>
      <c r="L86" s="481"/>
      <c r="M86" s="526"/>
      <c r="N86" s="142"/>
      <c r="T86" s="481"/>
      <c r="U86" s="481"/>
      <c r="V86" s="481"/>
      <c r="W86" s="481"/>
      <c r="X86" s="481"/>
      <c r="Y86" s="485"/>
      <c r="Z86" s="481"/>
      <c r="AA86" s="481"/>
      <c r="AB86" s="481"/>
      <c r="AC86" s="481"/>
      <c r="AD86" s="481"/>
      <c r="AE86" s="485"/>
      <c r="AF86" s="481"/>
      <c r="AG86" s="481"/>
      <c r="AH86" s="481"/>
      <c r="AI86" s="481"/>
      <c r="AJ86" s="481"/>
      <c r="AK86" s="481"/>
      <c r="AL86" s="784"/>
      <c r="AM86" s="784"/>
      <c r="AN86" s="784"/>
      <c r="AO86" s="481">
        <v>50455.3</v>
      </c>
      <c r="AP86" s="481" t="s">
        <v>8</v>
      </c>
      <c r="AQ86" s="790"/>
      <c r="AR86" s="455"/>
    </row>
    <row r="87" spans="1:44" s="24" customFormat="1" ht="23.25" customHeight="1" x14ac:dyDescent="0.25">
      <c r="A87" s="784"/>
      <c r="B87" s="784"/>
      <c r="C87" s="784"/>
      <c r="D87" s="784"/>
      <c r="E87" s="784"/>
      <c r="F87" s="785"/>
      <c r="G87" s="786"/>
      <c r="H87" s="783"/>
      <c r="I87" s="784"/>
      <c r="J87" s="481"/>
      <c r="K87" s="481"/>
      <c r="L87" s="481"/>
      <c r="M87" s="526"/>
      <c r="N87" s="142"/>
      <c r="T87" s="481"/>
      <c r="U87" s="481"/>
      <c r="V87" s="481"/>
      <c r="W87" s="481"/>
      <c r="X87" s="481"/>
      <c r="Y87" s="485"/>
      <c r="Z87" s="481"/>
      <c r="AA87" s="481"/>
      <c r="AB87" s="481"/>
      <c r="AC87" s="481"/>
      <c r="AD87" s="481"/>
      <c r="AE87" s="485"/>
      <c r="AF87" s="481"/>
      <c r="AG87" s="481"/>
      <c r="AH87" s="481"/>
      <c r="AI87" s="481"/>
      <c r="AJ87" s="481"/>
      <c r="AK87" s="481"/>
      <c r="AL87" s="784" t="s">
        <v>334</v>
      </c>
      <c r="AM87" s="784" t="s">
        <v>335</v>
      </c>
      <c r="AN87" s="784" t="s">
        <v>10</v>
      </c>
      <c r="AO87" s="481">
        <v>1.474</v>
      </c>
      <c r="AP87" s="481" t="s">
        <v>5</v>
      </c>
      <c r="AQ87" s="790">
        <v>136</v>
      </c>
      <c r="AR87" s="455"/>
    </row>
    <row r="88" spans="1:44" s="24" customFormat="1" ht="24.75" customHeight="1" x14ac:dyDescent="0.25">
      <c r="A88" s="784"/>
      <c r="B88" s="784"/>
      <c r="C88" s="784"/>
      <c r="D88" s="784"/>
      <c r="E88" s="784"/>
      <c r="F88" s="785"/>
      <c r="G88" s="786"/>
      <c r="H88" s="783"/>
      <c r="I88" s="784"/>
      <c r="J88" s="481"/>
      <c r="K88" s="481"/>
      <c r="L88" s="481"/>
      <c r="M88" s="526"/>
      <c r="N88" s="142"/>
      <c r="T88" s="481"/>
      <c r="U88" s="481"/>
      <c r="V88" s="481"/>
      <c r="W88" s="481"/>
      <c r="X88" s="481"/>
      <c r="Y88" s="485"/>
      <c r="Z88" s="481"/>
      <c r="AA88" s="481"/>
      <c r="AB88" s="481"/>
      <c r="AC88" s="481"/>
      <c r="AD88" s="481"/>
      <c r="AE88" s="485"/>
      <c r="AF88" s="481"/>
      <c r="AG88" s="481"/>
      <c r="AH88" s="481"/>
      <c r="AI88" s="481"/>
      <c r="AJ88" s="481"/>
      <c r="AK88" s="481"/>
      <c r="AL88" s="784"/>
      <c r="AM88" s="784"/>
      <c r="AN88" s="784"/>
      <c r="AO88" s="485">
        <v>160</v>
      </c>
      <c r="AP88" s="481" t="s">
        <v>8</v>
      </c>
      <c r="AQ88" s="790"/>
      <c r="AR88" s="455"/>
    </row>
    <row r="89" spans="1:44" s="24" customFormat="1" ht="23.25" customHeight="1" x14ac:dyDescent="0.25">
      <c r="A89" s="784">
        <v>3</v>
      </c>
      <c r="B89" s="784">
        <v>298361</v>
      </c>
      <c r="C89" s="784" t="s">
        <v>189</v>
      </c>
      <c r="D89" s="784">
        <v>3.403</v>
      </c>
      <c r="E89" s="784">
        <v>39820.6</v>
      </c>
      <c r="F89" s="785">
        <v>3.403</v>
      </c>
      <c r="G89" s="786">
        <v>39820.6</v>
      </c>
      <c r="H89" s="783" t="s">
        <v>717</v>
      </c>
      <c r="I89" s="784"/>
      <c r="J89" s="481" t="s">
        <v>44</v>
      </c>
      <c r="K89" s="481">
        <v>8</v>
      </c>
      <c r="L89" s="481" t="s">
        <v>331</v>
      </c>
      <c r="M89" s="567">
        <v>585.21911999999998</v>
      </c>
      <c r="N89" s="142"/>
      <c r="T89" s="784"/>
      <c r="U89" s="784"/>
      <c r="V89" s="481"/>
      <c r="W89" s="481"/>
      <c r="X89" s="481"/>
      <c r="Y89" s="485"/>
      <c r="AL89" s="481"/>
      <c r="AM89" s="481"/>
      <c r="AN89" s="481"/>
      <c r="AO89" s="481"/>
      <c r="AP89" s="481"/>
      <c r="AQ89" s="485"/>
      <c r="AR89" s="455"/>
    </row>
    <row r="90" spans="1:44" s="24" customFormat="1" ht="55.5" customHeight="1" x14ac:dyDescent="0.25">
      <c r="A90" s="784"/>
      <c r="B90" s="784"/>
      <c r="C90" s="784"/>
      <c r="D90" s="784"/>
      <c r="E90" s="784"/>
      <c r="F90" s="785"/>
      <c r="G90" s="786"/>
      <c r="H90" s="783" t="s">
        <v>347</v>
      </c>
      <c r="I90" s="784"/>
      <c r="J90" s="481" t="s">
        <v>799</v>
      </c>
      <c r="K90" s="490">
        <v>60</v>
      </c>
      <c r="L90" s="490" t="s">
        <v>6</v>
      </c>
      <c r="M90" s="524">
        <v>25.04664</v>
      </c>
      <c r="N90" s="142"/>
      <c r="T90" s="481"/>
      <c r="U90" s="481"/>
      <c r="V90" s="481"/>
      <c r="W90" s="481"/>
      <c r="X90" s="481"/>
      <c r="Y90" s="485"/>
      <c r="Z90" s="481"/>
      <c r="AA90" s="481"/>
      <c r="AB90" s="481"/>
      <c r="AC90" s="481"/>
      <c r="AD90" s="481"/>
      <c r="AE90" s="485"/>
      <c r="AF90" s="481"/>
      <c r="AG90" s="481"/>
      <c r="AH90" s="481"/>
      <c r="AI90" s="481"/>
      <c r="AJ90" s="481"/>
      <c r="AK90" s="481"/>
      <c r="AL90" s="481"/>
      <c r="AM90" s="481"/>
      <c r="AN90" s="481"/>
      <c r="AO90" s="481"/>
      <c r="AP90" s="481"/>
      <c r="AQ90" s="485"/>
      <c r="AR90" s="455"/>
    </row>
    <row r="91" spans="1:44" s="24" customFormat="1" ht="16.5" customHeight="1" x14ac:dyDescent="0.25">
      <c r="A91" s="784"/>
      <c r="B91" s="784"/>
      <c r="C91" s="784"/>
      <c r="D91" s="784"/>
      <c r="E91" s="784"/>
      <c r="F91" s="785"/>
      <c r="G91" s="786"/>
      <c r="H91" s="783"/>
      <c r="I91" s="784"/>
      <c r="J91" s="784"/>
      <c r="K91" s="784"/>
      <c r="L91" s="784"/>
      <c r="M91" s="801"/>
      <c r="N91" s="792" t="s">
        <v>173</v>
      </c>
      <c r="O91" s="784" t="s">
        <v>341</v>
      </c>
      <c r="P91" s="784" t="s">
        <v>9</v>
      </c>
      <c r="Q91" s="481"/>
      <c r="R91" s="481" t="s">
        <v>5</v>
      </c>
      <c r="S91" s="790"/>
      <c r="T91" s="481"/>
      <c r="U91" s="481"/>
      <c r="V91" s="481"/>
      <c r="W91" s="481"/>
      <c r="X91" s="481"/>
      <c r="Y91" s="485"/>
      <c r="Z91" s="481"/>
      <c r="AA91" s="481"/>
      <c r="AB91" s="481"/>
      <c r="AC91" s="481"/>
      <c r="AD91" s="481"/>
      <c r="AE91" s="485"/>
      <c r="AF91" s="481"/>
      <c r="AG91" s="481"/>
      <c r="AH91" s="481"/>
      <c r="AI91" s="481"/>
      <c r="AJ91" s="481"/>
      <c r="AK91" s="481"/>
      <c r="AL91" s="481"/>
      <c r="AM91" s="481"/>
      <c r="AN91" s="481"/>
      <c r="AO91" s="481"/>
      <c r="AP91" s="481"/>
      <c r="AQ91" s="485"/>
      <c r="AR91" s="455"/>
    </row>
    <row r="92" spans="1:44" s="24" customFormat="1" ht="15" customHeight="1" x14ac:dyDescent="0.25">
      <c r="A92" s="784"/>
      <c r="B92" s="784"/>
      <c r="C92" s="784"/>
      <c r="D92" s="784"/>
      <c r="E92" s="784"/>
      <c r="F92" s="785"/>
      <c r="G92" s="786"/>
      <c r="H92" s="783"/>
      <c r="I92" s="784"/>
      <c r="J92" s="784"/>
      <c r="K92" s="784"/>
      <c r="L92" s="784"/>
      <c r="M92" s="801"/>
      <c r="N92" s="792"/>
      <c r="O92" s="784"/>
      <c r="P92" s="784"/>
      <c r="Q92" s="481"/>
      <c r="R92" s="481" t="s">
        <v>8</v>
      </c>
      <c r="S92" s="790"/>
      <c r="T92" s="481"/>
      <c r="U92" s="481"/>
      <c r="V92" s="481"/>
      <c r="W92" s="481"/>
      <c r="X92" s="481"/>
      <c r="Y92" s="485"/>
      <c r="Z92" s="481"/>
      <c r="AA92" s="481"/>
      <c r="AB92" s="481"/>
      <c r="AC92" s="481"/>
      <c r="AD92" s="481"/>
      <c r="AE92" s="485"/>
      <c r="AF92" s="481"/>
      <c r="AG92" s="481"/>
      <c r="AH92" s="481"/>
      <c r="AI92" s="481"/>
      <c r="AJ92" s="481"/>
      <c r="AK92" s="481"/>
      <c r="AL92" s="481"/>
      <c r="AM92" s="481"/>
      <c r="AN92" s="481"/>
      <c r="AO92" s="481"/>
      <c r="AP92" s="481"/>
      <c r="AQ92" s="485"/>
      <c r="AR92" s="455"/>
    </row>
    <row r="93" spans="1:44" s="24" customFormat="1" ht="15" customHeight="1" x14ac:dyDescent="0.25">
      <c r="A93" s="784"/>
      <c r="B93" s="784"/>
      <c r="C93" s="784"/>
      <c r="D93" s="784"/>
      <c r="E93" s="784"/>
      <c r="F93" s="785"/>
      <c r="G93" s="786"/>
      <c r="H93" s="783"/>
      <c r="I93" s="784"/>
      <c r="J93" s="784"/>
      <c r="K93" s="784"/>
      <c r="L93" s="784"/>
      <c r="M93" s="801"/>
      <c r="N93" s="792"/>
      <c r="O93" s="784"/>
      <c r="P93" s="784" t="s">
        <v>10</v>
      </c>
      <c r="Q93" s="481"/>
      <c r="R93" s="481" t="s">
        <v>5</v>
      </c>
      <c r="S93" s="790"/>
      <c r="T93" s="481"/>
      <c r="U93" s="481"/>
      <c r="V93" s="481"/>
      <c r="W93" s="481"/>
      <c r="X93" s="481"/>
      <c r="Y93" s="485"/>
      <c r="Z93" s="481"/>
      <c r="AA93" s="481"/>
      <c r="AB93" s="481"/>
      <c r="AC93" s="481"/>
      <c r="AD93" s="481"/>
      <c r="AE93" s="485"/>
      <c r="AF93" s="481"/>
      <c r="AG93" s="481"/>
      <c r="AH93" s="481"/>
      <c r="AI93" s="481"/>
      <c r="AJ93" s="481"/>
      <c r="AK93" s="481"/>
      <c r="AL93" s="481"/>
      <c r="AM93" s="481"/>
      <c r="AN93" s="481"/>
      <c r="AO93" s="481"/>
      <c r="AP93" s="481"/>
      <c r="AQ93" s="485"/>
      <c r="AR93" s="455"/>
    </row>
    <row r="94" spans="1:44" s="24" customFormat="1" ht="15" customHeight="1" x14ac:dyDescent="0.25">
      <c r="A94" s="784"/>
      <c r="B94" s="784"/>
      <c r="C94" s="784"/>
      <c r="D94" s="784"/>
      <c r="E94" s="784"/>
      <c r="F94" s="785"/>
      <c r="G94" s="786"/>
      <c r="H94" s="783"/>
      <c r="I94" s="784"/>
      <c r="J94" s="784"/>
      <c r="K94" s="784"/>
      <c r="L94" s="784"/>
      <c r="M94" s="801"/>
      <c r="N94" s="792"/>
      <c r="O94" s="784"/>
      <c r="P94" s="784"/>
      <c r="Q94" s="485"/>
      <c r="R94" s="481" t="s">
        <v>8</v>
      </c>
      <c r="S94" s="790"/>
      <c r="T94" s="481"/>
      <c r="U94" s="481"/>
      <c r="V94" s="481"/>
      <c r="W94" s="481"/>
      <c r="X94" s="481"/>
      <c r="Y94" s="485"/>
      <c r="Z94" s="481"/>
      <c r="AA94" s="481"/>
      <c r="AB94" s="481"/>
      <c r="AC94" s="481"/>
      <c r="AD94" s="481"/>
      <c r="AE94" s="485"/>
      <c r="AF94" s="481"/>
      <c r="AG94" s="481"/>
      <c r="AH94" s="481"/>
      <c r="AI94" s="481"/>
      <c r="AJ94" s="481"/>
      <c r="AK94" s="481"/>
      <c r="AL94" s="481"/>
      <c r="AM94" s="481"/>
      <c r="AN94" s="481"/>
      <c r="AO94" s="481"/>
      <c r="AP94" s="481"/>
      <c r="AQ94" s="485"/>
      <c r="AR94" s="455"/>
    </row>
    <row r="95" spans="1:44" s="24" customFormat="1" ht="27.75" customHeight="1" x14ac:dyDescent="0.25">
      <c r="A95" s="784"/>
      <c r="B95" s="784"/>
      <c r="C95" s="784"/>
      <c r="D95" s="784"/>
      <c r="E95" s="784"/>
      <c r="F95" s="785"/>
      <c r="G95" s="786"/>
      <c r="H95" s="783"/>
      <c r="I95" s="784"/>
      <c r="J95" s="784"/>
      <c r="K95" s="784"/>
      <c r="L95" s="784"/>
      <c r="M95" s="801"/>
      <c r="N95" s="792"/>
      <c r="O95" s="784"/>
      <c r="P95" s="784"/>
      <c r="Q95" s="784"/>
      <c r="R95" s="784"/>
      <c r="S95" s="784"/>
      <c r="T95" s="784"/>
      <c r="U95" s="784"/>
      <c r="V95" s="784"/>
      <c r="W95" s="784"/>
      <c r="X95" s="784"/>
      <c r="Y95" s="784"/>
      <c r="Z95" s="784" t="s">
        <v>342</v>
      </c>
      <c r="AA95" s="784"/>
      <c r="AB95" s="481" t="s">
        <v>333</v>
      </c>
      <c r="AC95" s="481">
        <v>1</v>
      </c>
      <c r="AD95" s="481" t="s">
        <v>331</v>
      </c>
      <c r="AE95" s="485">
        <v>2100</v>
      </c>
      <c r="AF95" s="784" t="s">
        <v>343</v>
      </c>
      <c r="AG95" s="784"/>
      <c r="AH95" s="481" t="s">
        <v>344</v>
      </c>
      <c r="AI95" s="481">
        <v>16</v>
      </c>
      <c r="AJ95" s="481" t="s">
        <v>331</v>
      </c>
      <c r="AK95" s="485">
        <v>400</v>
      </c>
      <c r="AL95" s="481"/>
      <c r="AM95" s="481"/>
      <c r="AN95" s="481"/>
      <c r="AO95" s="481"/>
      <c r="AP95" s="481"/>
      <c r="AQ95" s="485"/>
      <c r="AR95" s="455"/>
    </row>
    <row r="96" spans="1:44" s="24" customFormat="1" ht="26.25" customHeight="1" x14ac:dyDescent="0.25">
      <c r="A96" s="784"/>
      <c r="B96" s="784"/>
      <c r="C96" s="784"/>
      <c r="D96" s="784"/>
      <c r="E96" s="784"/>
      <c r="F96" s="785"/>
      <c r="G96" s="786"/>
      <c r="H96" s="783"/>
      <c r="I96" s="784"/>
      <c r="J96" s="784"/>
      <c r="K96" s="784"/>
      <c r="L96" s="784"/>
      <c r="M96" s="801"/>
      <c r="N96" s="792"/>
      <c r="O96" s="784"/>
      <c r="P96" s="784"/>
      <c r="Q96" s="784"/>
      <c r="R96" s="784"/>
      <c r="S96" s="784"/>
      <c r="T96" s="784"/>
      <c r="U96" s="784"/>
      <c r="V96" s="784"/>
      <c r="W96" s="784"/>
      <c r="X96" s="784"/>
      <c r="Y96" s="784"/>
      <c r="Z96" s="784" t="s">
        <v>345</v>
      </c>
      <c r="AA96" s="784"/>
      <c r="AB96" s="481" t="s">
        <v>333</v>
      </c>
      <c r="AC96" s="481">
        <v>1</v>
      </c>
      <c r="AD96" s="481" t="s">
        <v>331</v>
      </c>
      <c r="AE96" s="485">
        <v>2100</v>
      </c>
      <c r="AF96" s="784" t="s">
        <v>346</v>
      </c>
      <c r="AG96" s="784"/>
      <c r="AH96" s="481" t="s">
        <v>344</v>
      </c>
      <c r="AI96" s="481">
        <v>16</v>
      </c>
      <c r="AJ96" s="481" t="s">
        <v>331</v>
      </c>
      <c r="AK96" s="485">
        <v>400</v>
      </c>
      <c r="AL96" s="481"/>
      <c r="AM96" s="481"/>
      <c r="AN96" s="481"/>
      <c r="AO96" s="481"/>
      <c r="AP96" s="481"/>
      <c r="AQ96" s="485"/>
      <c r="AR96" s="455"/>
    </row>
    <row r="97" spans="1:47" s="24" customFormat="1" ht="45" x14ac:dyDescent="0.25">
      <c r="A97" s="481">
        <v>4</v>
      </c>
      <c r="B97" s="481">
        <v>297710</v>
      </c>
      <c r="C97" s="481" t="s">
        <v>287</v>
      </c>
      <c r="D97" s="481">
        <v>4.74</v>
      </c>
      <c r="E97" s="481">
        <v>28909.599999999999</v>
      </c>
      <c r="F97" s="483">
        <v>4.74</v>
      </c>
      <c r="G97" s="486">
        <v>28909.599999999999</v>
      </c>
      <c r="H97" s="783"/>
      <c r="I97" s="784"/>
      <c r="J97" s="481"/>
      <c r="K97" s="481"/>
      <c r="L97" s="481"/>
      <c r="M97" s="527"/>
      <c r="N97" s="792" t="s">
        <v>752</v>
      </c>
      <c r="O97" s="784"/>
      <c r="P97" s="481" t="s">
        <v>363</v>
      </c>
      <c r="Q97" s="481">
        <v>1</v>
      </c>
      <c r="R97" s="481" t="s">
        <v>12</v>
      </c>
      <c r="S97" s="485">
        <v>4000</v>
      </c>
      <c r="T97" s="784" t="s">
        <v>348</v>
      </c>
      <c r="U97" s="784"/>
      <c r="V97" s="481" t="s">
        <v>333</v>
      </c>
      <c r="W97" s="481">
        <v>1</v>
      </c>
      <c r="X97" s="481" t="s">
        <v>331</v>
      </c>
      <c r="Y97" s="485">
        <v>1180</v>
      </c>
      <c r="Z97" s="481"/>
      <c r="AA97" s="481"/>
      <c r="AB97" s="481"/>
      <c r="AC97" s="481"/>
      <c r="AD97" s="481"/>
      <c r="AE97" s="485"/>
      <c r="AF97" s="481"/>
      <c r="AG97" s="481"/>
      <c r="AH97" s="481"/>
      <c r="AI97" s="481"/>
      <c r="AJ97" s="481"/>
      <c r="AK97" s="481"/>
      <c r="AL97" s="481"/>
      <c r="AM97" s="481"/>
      <c r="AN97" s="481"/>
      <c r="AO97" s="481"/>
      <c r="AP97" s="481"/>
      <c r="AQ97" s="485"/>
      <c r="AR97" s="455"/>
    </row>
    <row r="98" spans="1:47" s="24" customFormat="1" ht="15" customHeight="1" x14ac:dyDescent="0.25">
      <c r="A98" s="784">
        <v>5</v>
      </c>
      <c r="B98" s="784">
        <v>298230</v>
      </c>
      <c r="C98" s="784" t="s">
        <v>349</v>
      </c>
      <c r="D98" s="784">
        <v>2.21</v>
      </c>
      <c r="E98" s="784">
        <v>18633.599999999999</v>
      </c>
      <c r="F98" s="785">
        <v>2.21</v>
      </c>
      <c r="G98" s="786">
        <v>18633.599999999999</v>
      </c>
      <c r="H98" s="783" t="s">
        <v>350</v>
      </c>
      <c r="I98" s="784"/>
      <c r="J98" s="804" t="s">
        <v>9</v>
      </c>
      <c r="K98" s="490">
        <v>2.21</v>
      </c>
      <c r="L98" s="490" t="s">
        <v>5</v>
      </c>
      <c r="M98" s="805">
        <v>16040.23495</v>
      </c>
      <c r="N98" s="792"/>
      <c r="O98" s="784"/>
      <c r="P98" s="784"/>
      <c r="Q98" s="784"/>
      <c r="R98" s="784"/>
      <c r="S98" s="790"/>
      <c r="T98" s="784"/>
      <c r="U98" s="784"/>
      <c r="V98" s="784"/>
      <c r="W98" s="784"/>
      <c r="X98" s="784"/>
      <c r="Y98" s="790"/>
      <c r="Z98" s="784"/>
      <c r="AA98" s="784"/>
      <c r="AB98" s="784"/>
      <c r="AC98" s="784"/>
      <c r="AD98" s="784"/>
      <c r="AE98" s="784"/>
      <c r="AF98" s="784"/>
      <c r="AG98" s="784"/>
      <c r="AH98" s="784"/>
      <c r="AI98" s="784"/>
      <c r="AJ98" s="784"/>
      <c r="AK98" s="784"/>
      <c r="AL98" s="784"/>
      <c r="AM98" s="784"/>
      <c r="AN98" s="784"/>
      <c r="AO98" s="784"/>
      <c r="AP98" s="784"/>
      <c r="AQ98" s="784"/>
      <c r="AR98" s="784"/>
    </row>
    <row r="99" spans="1:47" s="24" customFormat="1" x14ac:dyDescent="0.25">
      <c r="A99" s="784"/>
      <c r="B99" s="784"/>
      <c r="C99" s="784"/>
      <c r="D99" s="784"/>
      <c r="E99" s="784"/>
      <c r="F99" s="785"/>
      <c r="G99" s="786"/>
      <c r="H99" s="783"/>
      <c r="I99" s="784"/>
      <c r="J99" s="804"/>
      <c r="K99" s="490">
        <v>19841</v>
      </c>
      <c r="L99" s="490" t="s">
        <v>8</v>
      </c>
      <c r="M99" s="806"/>
      <c r="N99" s="792"/>
      <c r="O99" s="784"/>
      <c r="P99" s="784"/>
      <c r="Q99" s="784"/>
      <c r="R99" s="784"/>
      <c r="S99" s="790"/>
      <c r="T99" s="784"/>
      <c r="U99" s="784"/>
      <c r="V99" s="784"/>
      <c r="W99" s="784"/>
      <c r="X99" s="784"/>
      <c r="Y99" s="790"/>
      <c r="Z99" s="784"/>
      <c r="AA99" s="784"/>
      <c r="AB99" s="784"/>
      <c r="AC99" s="784"/>
      <c r="AD99" s="784"/>
      <c r="AE99" s="784"/>
      <c r="AF99" s="784"/>
      <c r="AG99" s="784"/>
      <c r="AH99" s="784"/>
      <c r="AI99" s="784"/>
      <c r="AJ99" s="784"/>
      <c r="AK99" s="784"/>
      <c r="AL99" s="784"/>
      <c r="AM99" s="784"/>
      <c r="AN99" s="784"/>
      <c r="AO99" s="784"/>
      <c r="AP99" s="784"/>
      <c r="AQ99" s="784"/>
      <c r="AR99" s="784"/>
    </row>
    <row r="100" spans="1:47" s="24" customFormat="1" ht="15" customHeight="1" x14ac:dyDescent="0.25">
      <c r="A100" s="784"/>
      <c r="B100" s="784"/>
      <c r="C100" s="784"/>
      <c r="D100" s="784"/>
      <c r="E100" s="784"/>
      <c r="F100" s="785"/>
      <c r="G100" s="786"/>
      <c r="H100" s="783"/>
      <c r="I100" s="784"/>
      <c r="J100" s="784" t="s">
        <v>10</v>
      </c>
      <c r="K100" s="490">
        <v>2.21</v>
      </c>
      <c r="L100" s="490" t="s">
        <v>5</v>
      </c>
      <c r="M100" s="800">
        <v>202.7</v>
      </c>
      <c r="N100" s="792"/>
      <c r="O100" s="784"/>
      <c r="P100" s="784"/>
      <c r="Q100" s="784"/>
      <c r="R100" s="784"/>
      <c r="S100" s="790"/>
      <c r="T100" s="784"/>
      <c r="U100" s="784"/>
      <c r="V100" s="784"/>
      <c r="W100" s="784"/>
      <c r="X100" s="784"/>
      <c r="Y100" s="790"/>
      <c r="Z100" s="784"/>
      <c r="AA100" s="784"/>
      <c r="AB100" s="784"/>
      <c r="AC100" s="784"/>
      <c r="AD100" s="784"/>
      <c r="AE100" s="784"/>
      <c r="AF100" s="784"/>
      <c r="AG100" s="784"/>
      <c r="AH100" s="784"/>
      <c r="AI100" s="784"/>
      <c r="AJ100" s="784"/>
      <c r="AK100" s="784"/>
      <c r="AL100" s="784"/>
      <c r="AM100" s="784"/>
      <c r="AN100" s="784"/>
      <c r="AO100" s="784"/>
      <c r="AP100" s="784"/>
      <c r="AQ100" s="784"/>
      <c r="AR100" s="784"/>
    </row>
    <row r="101" spans="1:47" s="24" customFormat="1" x14ac:dyDescent="0.25">
      <c r="A101" s="784"/>
      <c r="B101" s="784"/>
      <c r="C101" s="784"/>
      <c r="D101" s="784"/>
      <c r="E101" s="784"/>
      <c r="F101" s="785"/>
      <c r="G101" s="786"/>
      <c r="H101" s="783"/>
      <c r="I101" s="784"/>
      <c r="J101" s="784"/>
      <c r="K101" s="490">
        <v>314.54000000000002</v>
      </c>
      <c r="L101" s="490" t="s">
        <v>8</v>
      </c>
      <c r="M101" s="800"/>
      <c r="N101" s="792"/>
      <c r="O101" s="784"/>
      <c r="P101" s="784"/>
      <c r="Q101" s="784"/>
      <c r="R101" s="784"/>
      <c r="S101" s="790"/>
      <c r="T101" s="784"/>
      <c r="U101" s="784"/>
      <c r="V101" s="784"/>
      <c r="W101" s="784"/>
      <c r="X101" s="784"/>
      <c r="Y101" s="790"/>
      <c r="Z101" s="784"/>
      <c r="AA101" s="784"/>
      <c r="AB101" s="784"/>
      <c r="AC101" s="784"/>
      <c r="AD101" s="784"/>
      <c r="AE101" s="784"/>
      <c r="AF101" s="784"/>
      <c r="AG101" s="784"/>
      <c r="AH101" s="784"/>
      <c r="AI101" s="784"/>
      <c r="AJ101" s="784"/>
      <c r="AK101" s="784"/>
      <c r="AL101" s="784"/>
      <c r="AM101" s="784"/>
      <c r="AN101" s="784"/>
      <c r="AO101" s="784"/>
      <c r="AP101" s="784"/>
      <c r="AQ101" s="784"/>
      <c r="AR101" s="784"/>
    </row>
    <row r="102" spans="1:47" s="24" customFormat="1" ht="24" customHeight="1" x14ac:dyDescent="0.25">
      <c r="A102" s="784"/>
      <c r="B102" s="784"/>
      <c r="C102" s="784"/>
      <c r="D102" s="784"/>
      <c r="E102" s="784"/>
      <c r="F102" s="785"/>
      <c r="G102" s="786"/>
      <c r="H102" s="783"/>
      <c r="I102" s="784"/>
      <c r="J102" s="784"/>
      <c r="K102" s="784"/>
      <c r="L102" s="784"/>
      <c r="M102" s="794"/>
      <c r="N102" s="479" t="s">
        <v>351</v>
      </c>
      <c r="O102" s="481" t="s">
        <v>352</v>
      </c>
      <c r="P102" s="481" t="s">
        <v>353</v>
      </c>
      <c r="Q102" s="481">
        <v>40</v>
      </c>
      <c r="R102" s="481" t="s">
        <v>12</v>
      </c>
      <c r="S102" s="485">
        <v>120</v>
      </c>
      <c r="T102" s="481"/>
      <c r="U102" s="481"/>
      <c r="V102" s="481"/>
      <c r="W102" s="481"/>
      <c r="X102" s="481"/>
      <c r="Y102" s="485"/>
      <c r="Z102" s="481"/>
      <c r="AA102" s="481"/>
      <c r="AB102" s="481"/>
      <c r="AC102" s="481"/>
      <c r="AD102" s="481"/>
      <c r="AE102" s="481"/>
      <c r="AF102" s="481"/>
      <c r="AG102" s="481"/>
      <c r="AH102" s="481"/>
      <c r="AI102" s="481"/>
      <c r="AJ102" s="481"/>
      <c r="AK102" s="481"/>
      <c r="AL102" s="481"/>
      <c r="AM102" s="481"/>
      <c r="AN102" s="481"/>
      <c r="AO102" s="481"/>
      <c r="AP102" s="481"/>
      <c r="AQ102" s="481"/>
      <c r="AR102" s="481"/>
    </row>
    <row r="103" spans="1:47" s="24" customFormat="1" x14ac:dyDescent="0.25">
      <c r="A103" s="784"/>
      <c r="B103" s="784"/>
      <c r="C103" s="784"/>
      <c r="D103" s="784"/>
      <c r="E103" s="784"/>
      <c r="F103" s="785"/>
      <c r="G103" s="786"/>
      <c r="H103" s="783"/>
      <c r="I103" s="784"/>
      <c r="J103" s="784"/>
      <c r="K103" s="784"/>
      <c r="L103" s="784"/>
      <c r="M103" s="794"/>
      <c r="N103" s="792" t="s">
        <v>354</v>
      </c>
      <c r="O103" s="784"/>
      <c r="P103" s="784" t="s">
        <v>44</v>
      </c>
      <c r="Q103" s="784">
        <v>8</v>
      </c>
      <c r="R103" s="784" t="s">
        <v>12</v>
      </c>
      <c r="S103" s="790">
        <v>100</v>
      </c>
      <c r="T103" s="784"/>
      <c r="U103" s="784"/>
      <c r="V103" s="784"/>
      <c r="W103" s="784"/>
      <c r="X103" s="784"/>
      <c r="Y103" s="790"/>
      <c r="Z103" s="784"/>
      <c r="AA103" s="784"/>
      <c r="AB103" s="784"/>
      <c r="AC103" s="784"/>
      <c r="AD103" s="784"/>
      <c r="AE103" s="784"/>
      <c r="AF103" s="784"/>
      <c r="AG103" s="784"/>
      <c r="AH103" s="784"/>
      <c r="AI103" s="784"/>
      <c r="AJ103" s="784"/>
      <c r="AK103" s="784"/>
      <c r="AL103" s="784"/>
      <c r="AM103" s="784"/>
      <c r="AN103" s="784"/>
      <c r="AO103" s="784"/>
      <c r="AP103" s="784"/>
      <c r="AQ103" s="784"/>
      <c r="AR103" s="784"/>
    </row>
    <row r="104" spans="1:47" s="24" customFormat="1" ht="15" customHeight="1" x14ac:dyDescent="0.25">
      <c r="A104" s="784"/>
      <c r="B104" s="784"/>
      <c r="C104" s="784"/>
      <c r="D104" s="784"/>
      <c r="E104" s="784"/>
      <c r="F104" s="785"/>
      <c r="G104" s="786"/>
      <c r="H104" s="783"/>
      <c r="I104" s="784"/>
      <c r="J104" s="784"/>
      <c r="K104" s="784"/>
      <c r="L104" s="784"/>
      <c r="M104" s="794"/>
      <c r="N104" s="792"/>
      <c r="O104" s="784"/>
      <c r="P104" s="784"/>
      <c r="Q104" s="784"/>
      <c r="R104" s="784"/>
      <c r="S104" s="790"/>
      <c r="T104" s="784"/>
      <c r="U104" s="784"/>
      <c r="V104" s="784"/>
      <c r="W104" s="784"/>
      <c r="X104" s="784"/>
      <c r="Y104" s="790"/>
      <c r="Z104" s="784"/>
      <c r="AA104" s="784"/>
      <c r="AB104" s="784"/>
      <c r="AC104" s="784"/>
      <c r="AD104" s="784"/>
      <c r="AE104" s="784"/>
      <c r="AF104" s="784"/>
      <c r="AG104" s="784"/>
      <c r="AH104" s="784"/>
      <c r="AI104" s="784"/>
      <c r="AJ104" s="784"/>
      <c r="AK104" s="784"/>
      <c r="AL104" s="784"/>
      <c r="AM104" s="784"/>
      <c r="AN104" s="784"/>
      <c r="AO104" s="784"/>
      <c r="AP104" s="784"/>
      <c r="AQ104" s="784"/>
      <c r="AR104" s="784"/>
    </row>
    <row r="105" spans="1:47" s="24" customFormat="1" ht="15.75" customHeight="1" x14ac:dyDescent="0.25">
      <c r="A105" s="784">
        <v>6</v>
      </c>
      <c r="B105" s="784">
        <v>297720</v>
      </c>
      <c r="C105" s="784" t="s">
        <v>355</v>
      </c>
      <c r="D105" s="784">
        <v>1.724</v>
      </c>
      <c r="E105" s="784">
        <v>17411.5</v>
      </c>
      <c r="F105" s="785">
        <v>1.724</v>
      </c>
      <c r="G105" s="786">
        <v>17411.5</v>
      </c>
      <c r="H105" s="802" t="s">
        <v>356</v>
      </c>
      <c r="I105" s="803" t="s">
        <v>357</v>
      </c>
      <c r="J105" s="784" t="s">
        <v>9</v>
      </c>
      <c r="K105" s="483">
        <v>1.724</v>
      </c>
      <c r="L105" s="481" t="s">
        <v>5</v>
      </c>
      <c r="M105" s="1014">
        <v>17713.23573</v>
      </c>
      <c r="N105" s="792"/>
      <c r="O105" s="784"/>
      <c r="P105" s="784"/>
      <c r="Q105" s="784"/>
      <c r="R105" s="784"/>
      <c r="S105" s="790"/>
      <c r="T105" s="784"/>
      <c r="U105" s="784"/>
      <c r="V105" s="784"/>
      <c r="W105" s="784"/>
      <c r="X105" s="784"/>
      <c r="Y105" s="790"/>
      <c r="Z105" s="784"/>
      <c r="AA105" s="784"/>
      <c r="AB105" s="784"/>
      <c r="AC105" s="784"/>
      <c r="AD105" s="784"/>
      <c r="AE105" s="784"/>
      <c r="AF105" s="784"/>
      <c r="AG105" s="784"/>
      <c r="AH105" s="784"/>
      <c r="AI105" s="784"/>
      <c r="AJ105" s="784"/>
      <c r="AK105" s="784"/>
      <c r="AL105" s="784"/>
      <c r="AM105" s="784"/>
      <c r="AN105" s="784"/>
      <c r="AO105" s="784"/>
      <c r="AP105" s="784"/>
      <c r="AQ105" s="784"/>
      <c r="AR105" s="784"/>
    </row>
    <row r="106" spans="1:47" s="24" customFormat="1" ht="20.25" customHeight="1" x14ac:dyDescent="0.25">
      <c r="A106" s="784"/>
      <c r="B106" s="784"/>
      <c r="C106" s="784"/>
      <c r="D106" s="784"/>
      <c r="E106" s="784"/>
      <c r="F106" s="785"/>
      <c r="G106" s="786"/>
      <c r="H106" s="802"/>
      <c r="I106" s="803"/>
      <c r="J106" s="784"/>
      <c r="K106" s="489">
        <v>20133</v>
      </c>
      <c r="L106" s="490" t="s">
        <v>8</v>
      </c>
      <c r="M106" s="1014"/>
      <c r="N106" s="792"/>
      <c r="O106" s="784"/>
      <c r="P106" s="784"/>
      <c r="Q106" s="784"/>
      <c r="R106" s="784"/>
      <c r="S106" s="790"/>
      <c r="T106" s="784"/>
      <c r="U106" s="784"/>
      <c r="V106" s="784"/>
      <c r="W106" s="784"/>
      <c r="X106" s="784"/>
      <c r="Y106" s="790"/>
      <c r="Z106" s="784"/>
      <c r="AA106" s="784"/>
      <c r="AB106" s="784"/>
      <c r="AC106" s="784"/>
      <c r="AD106" s="784"/>
      <c r="AE106" s="784"/>
      <c r="AF106" s="784"/>
      <c r="AG106" s="784"/>
      <c r="AH106" s="784"/>
      <c r="AI106" s="784"/>
      <c r="AJ106" s="784"/>
      <c r="AK106" s="784"/>
      <c r="AL106" s="784"/>
      <c r="AM106" s="784"/>
      <c r="AN106" s="784"/>
      <c r="AO106" s="784"/>
      <c r="AP106" s="784"/>
      <c r="AQ106" s="784"/>
      <c r="AR106" s="784"/>
    </row>
    <row r="107" spans="1:47" s="24" customFormat="1" ht="15" customHeight="1" x14ac:dyDescent="0.25">
      <c r="A107" s="784"/>
      <c r="B107" s="784"/>
      <c r="C107" s="784"/>
      <c r="D107" s="784"/>
      <c r="E107" s="784"/>
      <c r="F107" s="785"/>
      <c r="G107" s="786"/>
      <c r="H107" s="802"/>
      <c r="I107" s="803"/>
      <c r="J107" s="784" t="s">
        <v>10</v>
      </c>
      <c r="K107" s="483">
        <v>1.724</v>
      </c>
      <c r="L107" s="481" t="s">
        <v>5</v>
      </c>
      <c r="M107" s="1014">
        <v>472.7</v>
      </c>
      <c r="N107" s="792"/>
      <c r="O107" s="784"/>
      <c r="P107" s="784"/>
      <c r="Q107" s="784"/>
      <c r="R107" s="784"/>
      <c r="S107" s="790"/>
      <c r="T107" s="784"/>
      <c r="U107" s="784"/>
      <c r="V107" s="784"/>
      <c r="W107" s="784"/>
      <c r="X107" s="784"/>
      <c r="Y107" s="790"/>
      <c r="Z107" s="784"/>
      <c r="AA107" s="784"/>
      <c r="AB107" s="784"/>
      <c r="AC107" s="784"/>
      <c r="AD107" s="784"/>
      <c r="AE107" s="784"/>
      <c r="AF107" s="784"/>
      <c r="AG107" s="784"/>
      <c r="AH107" s="784"/>
      <c r="AI107" s="784"/>
      <c r="AJ107" s="784"/>
      <c r="AK107" s="784"/>
      <c r="AL107" s="784"/>
      <c r="AM107" s="784"/>
      <c r="AN107" s="784"/>
      <c r="AO107" s="784"/>
      <c r="AP107" s="784"/>
      <c r="AQ107" s="784"/>
      <c r="AR107" s="784"/>
    </row>
    <row r="108" spans="1:47" s="24" customFormat="1" x14ac:dyDescent="0.25">
      <c r="A108" s="784"/>
      <c r="B108" s="784"/>
      <c r="C108" s="784"/>
      <c r="D108" s="784"/>
      <c r="E108" s="784"/>
      <c r="F108" s="785"/>
      <c r="G108" s="786"/>
      <c r="H108" s="802"/>
      <c r="I108" s="803"/>
      <c r="J108" s="784"/>
      <c r="K108" s="490">
        <v>527.70000000000005</v>
      </c>
      <c r="L108" s="490" t="s">
        <v>8</v>
      </c>
      <c r="M108" s="1014"/>
      <c r="N108" s="792"/>
      <c r="O108" s="784"/>
      <c r="P108" s="784"/>
      <c r="Q108" s="784"/>
      <c r="R108" s="784"/>
      <c r="S108" s="790"/>
      <c r="T108" s="784"/>
      <c r="U108" s="784"/>
      <c r="V108" s="784"/>
      <c r="W108" s="784"/>
      <c r="X108" s="784"/>
      <c r="Y108" s="790"/>
      <c r="Z108" s="784"/>
      <c r="AA108" s="784"/>
      <c r="AB108" s="784"/>
      <c r="AC108" s="784"/>
      <c r="AD108" s="784"/>
      <c r="AE108" s="784"/>
      <c r="AF108" s="784"/>
      <c r="AG108" s="784"/>
      <c r="AH108" s="784"/>
      <c r="AI108" s="784"/>
      <c r="AJ108" s="784"/>
      <c r="AK108" s="784"/>
      <c r="AL108" s="784"/>
      <c r="AM108" s="784"/>
      <c r="AN108" s="784"/>
      <c r="AO108" s="784"/>
      <c r="AP108" s="784"/>
      <c r="AQ108" s="784"/>
      <c r="AR108" s="784"/>
    </row>
    <row r="109" spans="1:47" s="24" customFormat="1" ht="24" customHeight="1" x14ac:dyDescent="0.25">
      <c r="A109" s="784"/>
      <c r="B109" s="784"/>
      <c r="C109" s="784"/>
      <c r="D109" s="784"/>
      <c r="E109" s="784"/>
      <c r="F109" s="785"/>
      <c r="G109" s="786"/>
      <c r="H109" s="787"/>
      <c r="I109" s="785"/>
      <c r="J109" s="785"/>
      <c r="K109" s="785"/>
      <c r="L109" s="785"/>
      <c r="M109" s="1003"/>
      <c r="N109" s="792"/>
      <c r="O109" s="784"/>
      <c r="P109" s="784"/>
      <c r="Q109" s="784"/>
      <c r="R109" s="784"/>
      <c r="S109" s="790"/>
      <c r="T109" s="784"/>
      <c r="U109" s="784"/>
      <c r="V109" s="784"/>
      <c r="W109" s="784"/>
      <c r="X109" s="784"/>
      <c r="Y109" s="790"/>
      <c r="Z109" s="784"/>
      <c r="AA109" s="784"/>
      <c r="AB109" s="784"/>
      <c r="AC109" s="784"/>
      <c r="AD109" s="784"/>
      <c r="AE109" s="784"/>
      <c r="AF109" s="784"/>
      <c r="AG109" s="784"/>
      <c r="AH109" s="784"/>
      <c r="AI109" s="784"/>
      <c r="AJ109" s="784"/>
      <c r="AK109" s="784"/>
      <c r="AL109" s="481" t="s">
        <v>351</v>
      </c>
      <c r="AM109" s="481" t="s">
        <v>352</v>
      </c>
      <c r="AN109" s="481" t="s">
        <v>353</v>
      </c>
      <c r="AO109" s="481">
        <v>40</v>
      </c>
      <c r="AP109" s="481" t="s">
        <v>12</v>
      </c>
      <c r="AQ109" s="485">
        <v>120</v>
      </c>
      <c r="AR109" s="455"/>
    </row>
    <row r="110" spans="1:47" s="24" customFormat="1" ht="24.75" customHeight="1" x14ac:dyDescent="0.25">
      <c r="A110" s="784"/>
      <c r="B110" s="784"/>
      <c r="C110" s="784"/>
      <c r="D110" s="784"/>
      <c r="E110" s="784"/>
      <c r="F110" s="785"/>
      <c r="G110" s="786"/>
      <c r="H110" s="787"/>
      <c r="I110" s="785"/>
      <c r="J110" s="785"/>
      <c r="K110" s="785"/>
      <c r="L110" s="785"/>
      <c r="M110" s="1003"/>
      <c r="N110" s="792"/>
      <c r="O110" s="784"/>
      <c r="P110" s="784"/>
      <c r="Q110" s="784"/>
      <c r="R110" s="784"/>
      <c r="S110" s="790"/>
      <c r="T110" s="784"/>
      <c r="U110" s="784"/>
      <c r="V110" s="784"/>
      <c r="W110" s="784"/>
      <c r="X110" s="784"/>
      <c r="Y110" s="790"/>
      <c r="Z110" s="784"/>
      <c r="AA110" s="784"/>
      <c r="AB110" s="784"/>
      <c r="AC110" s="784"/>
      <c r="AD110" s="784"/>
      <c r="AE110" s="784"/>
      <c r="AF110" s="784"/>
      <c r="AG110" s="784"/>
      <c r="AH110" s="784"/>
      <c r="AI110" s="784"/>
      <c r="AJ110" s="784"/>
      <c r="AK110" s="784"/>
      <c r="AL110" s="784" t="s">
        <v>354</v>
      </c>
      <c r="AM110" s="784"/>
      <c r="AN110" s="481" t="s">
        <v>44</v>
      </c>
      <c r="AO110" s="481">
        <v>8</v>
      </c>
      <c r="AP110" s="481" t="s">
        <v>12</v>
      </c>
      <c r="AQ110" s="485">
        <v>100</v>
      </c>
      <c r="AR110" s="455"/>
    </row>
    <row r="111" spans="1:47" s="24" customFormat="1" ht="27.75" customHeight="1" x14ac:dyDescent="0.25">
      <c r="A111" s="784">
        <v>7</v>
      </c>
      <c r="B111" s="784">
        <v>297708</v>
      </c>
      <c r="C111" s="784" t="s">
        <v>358</v>
      </c>
      <c r="D111" s="784">
        <v>2.988</v>
      </c>
      <c r="E111" s="784">
        <v>37842.9</v>
      </c>
      <c r="F111" s="785">
        <v>2.988</v>
      </c>
      <c r="G111" s="786">
        <v>37842.9</v>
      </c>
      <c r="H111" s="1011" t="s">
        <v>359</v>
      </c>
      <c r="I111" s="1005" t="s">
        <v>357</v>
      </c>
      <c r="J111" s="1005" t="s">
        <v>9</v>
      </c>
      <c r="K111" s="335">
        <v>1.738</v>
      </c>
      <c r="L111" s="335" t="s">
        <v>5</v>
      </c>
      <c r="M111" s="1025" t="s">
        <v>803</v>
      </c>
      <c r="N111" s="792"/>
      <c r="O111" s="784"/>
      <c r="P111" s="784"/>
      <c r="Q111" s="784"/>
      <c r="R111" s="784"/>
      <c r="S111" s="790"/>
      <c r="T111" s="784"/>
      <c r="U111" s="784"/>
      <c r="V111" s="784"/>
      <c r="W111" s="784"/>
      <c r="X111" s="481"/>
      <c r="Y111" s="485"/>
      <c r="Z111" s="481"/>
      <c r="AA111" s="481"/>
      <c r="AB111" s="481"/>
      <c r="AC111" s="481"/>
      <c r="AD111" s="481"/>
      <c r="AE111" s="485"/>
      <c r="AF111" s="481"/>
      <c r="AG111" s="481"/>
      <c r="AH111" s="481"/>
      <c r="AI111" s="481"/>
      <c r="AJ111" s="481"/>
      <c r="AK111" s="481"/>
      <c r="AL111" s="481"/>
      <c r="AM111" s="481"/>
      <c r="AN111" s="481"/>
      <c r="AO111" s="481"/>
      <c r="AP111" s="481"/>
      <c r="AQ111" s="485"/>
      <c r="AR111" s="455"/>
    </row>
    <row r="112" spans="1:47" s="24" customFormat="1" ht="26.25" customHeight="1" x14ac:dyDescent="0.25">
      <c r="A112" s="784"/>
      <c r="B112" s="784"/>
      <c r="C112" s="784"/>
      <c r="D112" s="784"/>
      <c r="E112" s="784"/>
      <c r="F112" s="785"/>
      <c r="G112" s="786"/>
      <c r="H112" s="1011"/>
      <c r="I112" s="1005"/>
      <c r="J112" s="1005"/>
      <c r="K112" s="440">
        <v>22842.9</v>
      </c>
      <c r="L112" s="440" t="s">
        <v>8</v>
      </c>
      <c r="M112" s="1025"/>
      <c r="N112" s="792"/>
      <c r="O112" s="784"/>
      <c r="P112" s="784"/>
      <c r="Q112" s="784"/>
      <c r="R112" s="784"/>
      <c r="S112" s="790"/>
      <c r="T112" s="784"/>
      <c r="U112" s="784"/>
      <c r="V112" s="784"/>
      <c r="W112" s="784"/>
      <c r="X112" s="481"/>
      <c r="Y112" s="485"/>
      <c r="Z112" s="481"/>
      <c r="AA112" s="481"/>
      <c r="AB112" s="481"/>
      <c r="AC112" s="481"/>
      <c r="AD112" s="481"/>
      <c r="AE112" s="481"/>
      <c r="AF112" s="481"/>
      <c r="AG112" s="481"/>
      <c r="AH112" s="481"/>
      <c r="AI112" s="481"/>
      <c r="AJ112" s="481"/>
      <c r="AK112" s="481"/>
      <c r="AL112" s="481"/>
      <c r="AM112" s="481"/>
      <c r="AN112" s="481"/>
      <c r="AO112" s="481"/>
      <c r="AP112" s="481"/>
      <c r="AQ112" s="481"/>
      <c r="AR112" s="481"/>
      <c r="AS112" s="481"/>
      <c r="AT112" s="481"/>
      <c r="AU112" s="481"/>
    </row>
    <row r="113" spans="1:47" s="24" customFormat="1" ht="26.25" customHeight="1" x14ac:dyDescent="0.25">
      <c r="A113" s="784"/>
      <c r="B113" s="784"/>
      <c r="C113" s="784"/>
      <c r="D113" s="784"/>
      <c r="E113" s="784"/>
      <c r="F113" s="785"/>
      <c r="G113" s="786"/>
      <c r="H113" s="795" t="s">
        <v>359</v>
      </c>
      <c r="I113" s="803" t="s">
        <v>800</v>
      </c>
      <c r="J113" s="784" t="s">
        <v>10</v>
      </c>
      <c r="K113" s="489">
        <v>0.316</v>
      </c>
      <c r="L113" s="490" t="s">
        <v>5</v>
      </c>
      <c r="M113" s="800">
        <v>80.8</v>
      </c>
      <c r="N113" s="792"/>
      <c r="O113" s="784"/>
      <c r="P113" s="784"/>
      <c r="Q113" s="784"/>
      <c r="R113" s="784"/>
      <c r="S113" s="790"/>
      <c r="T113" s="784"/>
      <c r="U113" s="784"/>
      <c r="V113" s="784"/>
      <c r="W113" s="784"/>
      <c r="X113" s="784"/>
      <c r="Y113" s="784"/>
      <c r="Z113" s="784"/>
      <c r="AA113" s="784"/>
      <c r="AB113" s="784"/>
      <c r="AC113" s="784"/>
      <c r="AD113" s="784"/>
      <c r="AE113" s="784"/>
      <c r="AF113" s="784"/>
      <c r="AG113" s="784"/>
      <c r="AH113" s="784"/>
      <c r="AI113" s="784"/>
      <c r="AJ113" s="784"/>
      <c r="AK113" s="784"/>
      <c r="AL113" s="784"/>
      <c r="AM113" s="784"/>
      <c r="AN113" s="784"/>
      <c r="AO113" s="784"/>
      <c r="AP113" s="784"/>
      <c r="AQ113" s="784"/>
      <c r="AR113" s="784"/>
      <c r="AS113" s="784"/>
      <c r="AT113" s="784"/>
      <c r="AU113" s="784"/>
    </row>
    <row r="114" spans="1:47" s="24" customFormat="1" x14ac:dyDescent="0.25">
      <c r="A114" s="784"/>
      <c r="B114" s="784"/>
      <c r="C114" s="784"/>
      <c r="D114" s="784"/>
      <c r="E114" s="784"/>
      <c r="F114" s="785"/>
      <c r="G114" s="786"/>
      <c r="H114" s="795"/>
      <c r="I114" s="803"/>
      <c r="J114" s="784"/>
      <c r="K114" s="489">
        <v>55.2</v>
      </c>
      <c r="L114" s="490" t="s">
        <v>8</v>
      </c>
      <c r="M114" s="800"/>
      <c r="N114" s="792"/>
      <c r="O114" s="784"/>
      <c r="P114" s="784"/>
      <c r="Q114" s="784"/>
      <c r="R114" s="784"/>
      <c r="S114" s="790"/>
      <c r="T114" s="784"/>
      <c r="U114" s="784"/>
      <c r="V114" s="784"/>
      <c r="W114" s="784"/>
      <c r="X114" s="784"/>
      <c r="Y114" s="784"/>
      <c r="Z114" s="784"/>
      <c r="AA114" s="784"/>
      <c r="AB114" s="784"/>
      <c r="AC114" s="784"/>
      <c r="AD114" s="784"/>
      <c r="AE114" s="784"/>
      <c r="AF114" s="784"/>
      <c r="AG114" s="784"/>
      <c r="AH114" s="784"/>
      <c r="AI114" s="784"/>
      <c r="AJ114" s="784"/>
      <c r="AK114" s="784"/>
      <c r="AL114" s="784"/>
      <c r="AM114" s="784"/>
      <c r="AN114" s="784"/>
      <c r="AO114" s="784"/>
      <c r="AP114" s="784"/>
      <c r="AQ114" s="784"/>
      <c r="AR114" s="784"/>
      <c r="AS114" s="784"/>
      <c r="AT114" s="784"/>
      <c r="AU114" s="784"/>
    </row>
    <row r="115" spans="1:47" s="24" customFormat="1" ht="39.75" customHeight="1" x14ac:dyDescent="0.25">
      <c r="A115" s="784"/>
      <c r="B115" s="784"/>
      <c r="C115" s="784"/>
      <c r="D115" s="784"/>
      <c r="E115" s="784"/>
      <c r="F115" s="785"/>
      <c r="G115" s="786"/>
      <c r="H115" s="795"/>
      <c r="I115" s="796"/>
      <c r="J115" s="784"/>
      <c r="K115" s="785"/>
      <c r="L115" s="784"/>
      <c r="M115" s="794"/>
      <c r="N115" s="479" t="s">
        <v>360</v>
      </c>
      <c r="O115" s="481" t="s">
        <v>361</v>
      </c>
      <c r="P115" s="481" t="s">
        <v>44</v>
      </c>
      <c r="Q115" s="481">
        <v>56</v>
      </c>
      <c r="R115" s="481" t="s">
        <v>331</v>
      </c>
      <c r="S115" s="485">
        <v>700</v>
      </c>
      <c r="T115" s="784"/>
      <c r="U115" s="784"/>
      <c r="V115" s="784"/>
      <c r="W115" s="784"/>
      <c r="X115" s="784"/>
      <c r="Y115" s="790"/>
      <c r="Z115" s="784"/>
      <c r="AA115" s="784"/>
      <c r="AB115" s="784"/>
      <c r="AC115" s="784"/>
      <c r="AD115" s="784"/>
      <c r="AE115" s="784"/>
      <c r="AF115" s="784"/>
      <c r="AG115" s="784"/>
      <c r="AH115" s="784"/>
      <c r="AI115" s="784"/>
      <c r="AJ115" s="784"/>
      <c r="AK115" s="784"/>
      <c r="AL115" s="784"/>
      <c r="AM115" s="784"/>
      <c r="AN115" s="784"/>
      <c r="AO115" s="784"/>
      <c r="AP115" s="784"/>
      <c r="AQ115" s="784"/>
      <c r="AR115" s="784"/>
    </row>
    <row r="116" spans="1:47" s="24" customFormat="1" ht="45" x14ac:dyDescent="0.25">
      <c r="A116" s="784"/>
      <c r="B116" s="784"/>
      <c r="C116" s="784"/>
      <c r="D116" s="784"/>
      <c r="E116" s="784"/>
      <c r="F116" s="785"/>
      <c r="G116" s="786"/>
      <c r="H116" s="795"/>
      <c r="I116" s="796"/>
      <c r="J116" s="784"/>
      <c r="K116" s="785"/>
      <c r="L116" s="784"/>
      <c r="M116" s="794"/>
      <c r="N116" s="792" t="s">
        <v>362</v>
      </c>
      <c r="O116" s="784"/>
      <c r="P116" s="481" t="s">
        <v>363</v>
      </c>
      <c r="Q116" s="483">
        <v>1</v>
      </c>
      <c r="R116" s="483" t="s">
        <v>331</v>
      </c>
      <c r="S116" s="198">
        <v>3000</v>
      </c>
      <c r="T116" s="784"/>
      <c r="U116" s="784"/>
      <c r="V116" s="784"/>
      <c r="W116" s="784"/>
      <c r="X116" s="784"/>
      <c r="Y116" s="790"/>
      <c r="Z116" s="784"/>
      <c r="AA116" s="784"/>
      <c r="AB116" s="784"/>
      <c r="AC116" s="784"/>
      <c r="AD116" s="784"/>
      <c r="AE116" s="784"/>
      <c r="AF116" s="784"/>
      <c r="AG116" s="784"/>
      <c r="AH116" s="784"/>
      <c r="AI116" s="784"/>
      <c r="AJ116" s="784"/>
      <c r="AK116" s="784"/>
      <c r="AL116" s="784"/>
      <c r="AM116" s="784"/>
      <c r="AN116" s="784"/>
      <c r="AO116" s="784"/>
      <c r="AP116" s="784"/>
      <c r="AQ116" s="784"/>
      <c r="AR116" s="784"/>
    </row>
    <row r="117" spans="1:47" s="24" customFormat="1" x14ac:dyDescent="0.25">
      <c r="A117" s="784"/>
      <c r="B117" s="784"/>
      <c r="C117" s="784"/>
      <c r="D117" s="784"/>
      <c r="E117" s="784"/>
      <c r="F117" s="785"/>
      <c r="G117" s="786"/>
      <c r="H117" s="795"/>
      <c r="I117" s="796"/>
      <c r="J117" s="784"/>
      <c r="K117" s="785"/>
      <c r="L117" s="784"/>
      <c r="M117" s="794"/>
      <c r="N117" s="792" t="s">
        <v>365</v>
      </c>
      <c r="O117" s="784" t="s">
        <v>366</v>
      </c>
      <c r="P117" s="784" t="s">
        <v>9</v>
      </c>
      <c r="Q117" s="483">
        <v>1.25</v>
      </c>
      <c r="R117" s="481" t="s">
        <v>5</v>
      </c>
      <c r="S117" s="789">
        <v>15000</v>
      </c>
      <c r="T117" s="784"/>
      <c r="U117" s="784"/>
      <c r="V117" s="784"/>
      <c r="W117" s="784"/>
      <c r="X117" s="784"/>
      <c r="Y117" s="784"/>
      <c r="Z117" s="784"/>
      <c r="AA117" s="784"/>
      <c r="AB117" s="784"/>
      <c r="AC117" s="784"/>
      <c r="AD117" s="784"/>
      <c r="AE117" s="784"/>
      <c r="AF117" s="784"/>
      <c r="AG117" s="784"/>
      <c r="AH117" s="784"/>
      <c r="AI117" s="784"/>
      <c r="AJ117" s="784"/>
      <c r="AK117" s="784"/>
      <c r="AL117" s="784"/>
      <c r="AM117" s="784"/>
      <c r="AN117" s="784"/>
      <c r="AO117" s="784"/>
      <c r="AP117" s="784"/>
      <c r="AQ117" s="784"/>
      <c r="AR117" s="784"/>
    </row>
    <row r="118" spans="1:47" s="24" customFormat="1" x14ac:dyDescent="0.25">
      <c r="A118" s="784"/>
      <c r="B118" s="784"/>
      <c r="C118" s="784"/>
      <c r="D118" s="784"/>
      <c r="E118" s="784"/>
      <c r="F118" s="785"/>
      <c r="G118" s="786"/>
      <c r="H118" s="795"/>
      <c r="I118" s="796"/>
      <c r="J118" s="784"/>
      <c r="K118" s="785"/>
      <c r="L118" s="784"/>
      <c r="M118" s="794"/>
      <c r="N118" s="792"/>
      <c r="O118" s="784"/>
      <c r="P118" s="784"/>
      <c r="Q118" s="483">
        <v>15000</v>
      </c>
      <c r="R118" s="481" t="s">
        <v>8</v>
      </c>
      <c r="S118" s="789"/>
      <c r="T118" s="784"/>
      <c r="U118" s="784"/>
      <c r="V118" s="784"/>
      <c r="W118" s="784"/>
      <c r="X118" s="784"/>
      <c r="Y118" s="784"/>
      <c r="Z118" s="784"/>
      <c r="AA118" s="784"/>
      <c r="AB118" s="784"/>
      <c r="AC118" s="784"/>
      <c r="AD118" s="784"/>
      <c r="AE118" s="784"/>
      <c r="AF118" s="784"/>
      <c r="AG118" s="784"/>
      <c r="AH118" s="784"/>
      <c r="AI118" s="784"/>
      <c r="AJ118" s="784"/>
      <c r="AK118" s="784"/>
      <c r="AL118" s="784"/>
      <c r="AM118" s="784"/>
      <c r="AN118" s="784"/>
      <c r="AO118" s="784"/>
      <c r="AP118" s="784"/>
      <c r="AQ118" s="784"/>
      <c r="AR118" s="784"/>
    </row>
    <row r="119" spans="1:47" s="24" customFormat="1" x14ac:dyDescent="0.25">
      <c r="A119" s="784"/>
      <c r="B119" s="784"/>
      <c r="C119" s="784"/>
      <c r="D119" s="784"/>
      <c r="E119" s="784"/>
      <c r="F119" s="785"/>
      <c r="G119" s="786"/>
      <c r="H119" s="795"/>
      <c r="I119" s="796"/>
      <c r="J119" s="784"/>
      <c r="K119" s="785"/>
      <c r="L119" s="784"/>
      <c r="M119" s="794"/>
      <c r="N119" s="792" t="s">
        <v>365</v>
      </c>
      <c r="O119" s="796" t="s">
        <v>368</v>
      </c>
      <c r="P119" s="784" t="s">
        <v>10</v>
      </c>
      <c r="Q119" s="483">
        <v>1.25</v>
      </c>
      <c r="R119" s="481" t="s">
        <v>5</v>
      </c>
      <c r="S119" s="789">
        <v>185.3</v>
      </c>
      <c r="T119" s="784"/>
      <c r="U119" s="784"/>
      <c r="V119" s="784"/>
      <c r="W119" s="784"/>
      <c r="X119" s="784"/>
      <c r="Y119" s="784"/>
      <c r="Z119" s="784"/>
      <c r="AA119" s="784"/>
      <c r="AB119" s="784"/>
      <c r="AC119" s="784"/>
      <c r="AD119" s="784"/>
      <c r="AE119" s="784"/>
      <c r="AF119" s="784"/>
      <c r="AG119" s="784"/>
      <c r="AH119" s="784"/>
      <c r="AI119" s="784"/>
      <c r="AJ119" s="784"/>
      <c r="AK119" s="784"/>
      <c r="AL119" s="784"/>
      <c r="AM119" s="784"/>
      <c r="AN119" s="784"/>
      <c r="AO119" s="784"/>
      <c r="AP119" s="784"/>
      <c r="AQ119" s="784"/>
      <c r="AR119" s="784"/>
    </row>
    <row r="120" spans="1:47" s="24" customFormat="1" x14ac:dyDescent="0.25">
      <c r="A120" s="784"/>
      <c r="B120" s="784"/>
      <c r="C120" s="784"/>
      <c r="D120" s="784"/>
      <c r="E120" s="784"/>
      <c r="F120" s="785"/>
      <c r="G120" s="786"/>
      <c r="H120" s="795"/>
      <c r="I120" s="796"/>
      <c r="J120" s="784"/>
      <c r="K120" s="785"/>
      <c r="L120" s="784"/>
      <c r="M120" s="794"/>
      <c r="N120" s="792"/>
      <c r="O120" s="796"/>
      <c r="P120" s="784"/>
      <c r="Q120" s="485">
        <v>218</v>
      </c>
      <c r="R120" s="481" t="s">
        <v>8</v>
      </c>
      <c r="S120" s="789"/>
      <c r="T120" s="784"/>
      <c r="U120" s="784"/>
      <c r="V120" s="784"/>
      <c r="W120" s="784"/>
      <c r="X120" s="784"/>
      <c r="Y120" s="784"/>
      <c r="Z120" s="784"/>
      <c r="AA120" s="784"/>
      <c r="AB120" s="784"/>
      <c r="AC120" s="784"/>
      <c r="AD120" s="784"/>
      <c r="AE120" s="784"/>
      <c r="AF120" s="784"/>
      <c r="AG120" s="784"/>
      <c r="AH120" s="784"/>
      <c r="AI120" s="784"/>
      <c r="AJ120" s="784"/>
      <c r="AK120" s="784"/>
      <c r="AL120" s="784"/>
      <c r="AM120" s="784"/>
      <c r="AN120" s="784"/>
      <c r="AO120" s="784"/>
      <c r="AP120" s="784"/>
      <c r="AQ120" s="784"/>
      <c r="AR120" s="784"/>
    </row>
    <row r="121" spans="1:47" s="24" customFormat="1" x14ac:dyDescent="0.25">
      <c r="A121" s="784"/>
      <c r="B121" s="784"/>
      <c r="C121" s="784"/>
      <c r="D121" s="784"/>
      <c r="E121" s="784"/>
      <c r="F121" s="785"/>
      <c r="G121" s="786"/>
      <c r="H121" s="795"/>
      <c r="I121" s="796"/>
      <c r="J121" s="784"/>
      <c r="K121" s="785"/>
      <c r="L121" s="784"/>
      <c r="M121" s="794"/>
      <c r="N121" s="792"/>
      <c r="O121" s="784"/>
      <c r="P121" s="784"/>
      <c r="Q121" s="790"/>
      <c r="R121" s="790"/>
      <c r="S121" s="790"/>
      <c r="T121" s="784" t="s">
        <v>753</v>
      </c>
      <c r="U121" s="784"/>
      <c r="V121" s="784" t="s">
        <v>363</v>
      </c>
      <c r="W121" s="784">
        <v>1</v>
      </c>
      <c r="X121" s="784" t="s">
        <v>12</v>
      </c>
      <c r="Y121" s="790">
        <v>3000</v>
      </c>
      <c r="Z121" s="784"/>
      <c r="AA121" s="784"/>
      <c r="AB121" s="784"/>
      <c r="AC121" s="784"/>
      <c r="AD121" s="784"/>
      <c r="AE121" s="784"/>
      <c r="AF121" s="784"/>
      <c r="AG121" s="784"/>
      <c r="AH121" s="784"/>
      <c r="AI121" s="784"/>
      <c r="AJ121" s="784"/>
      <c r="AK121" s="784"/>
      <c r="AL121" s="784"/>
      <c r="AM121" s="784"/>
      <c r="AN121" s="784"/>
      <c r="AO121" s="784"/>
      <c r="AP121" s="784"/>
      <c r="AQ121" s="784"/>
      <c r="AR121" s="784"/>
    </row>
    <row r="122" spans="1:47" s="24" customFormat="1" x14ac:dyDescent="0.25">
      <c r="A122" s="784"/>
      <c r="B122" s="784"/>
      <c r="C122" s="784"/>
      <c r="D122" s="784"/>
      <c r="E122" s="784"/>
      <c r="F122" s="785"/>
      <c r="G122" s="786"/>
      <c r="H122" s="795"/>
      <c r="I122" s="796"/>
      <c r="J122" s="784"/>
      <c r="K122" s="785"/>
      <c r="L122" s="784"/>
      <c r="M122" s="794"/>
      <c r="N122" s="792"/>
      <c r="O122" s="784"/>
      <c r="P122" s="784"/>
      <c r="Q122" s="790"/>
      <c r="R122" s="790"/>
      <c r="S122" s="790"/>
      <c r="T122" s="784"/>
      <c r="U122" s="784"/>
      <c r="V122" s="784"/>
      <c r="W122" s="784"/>
      <c r="X122" s="784"/>
      <c r="Y122" s="790"/>
      <c r="Z122" s="784"/>
      <c r="AA122" s="784"/>
      <c r="AB122" s="784"/>
      <c r="AC122" s="784"/>
      <c r="AD122" s="784"/>
      <c r="AE122" s="784"/>
      <c r="AF122" s="784"/>
      <c r="AG122" s="784"/>
      <c r="AH122" s="784"/>
      <c r="AI122" s="784"/>
      <c r="AJ122" s="784"/>
      <c r="AK122" s="784"/>
      <c r="AL122" s="784"/>
      <c r="AM122" s="784"/>
      <c r="AN122" s="784"/>
      <c r="AO122" s="784"/>
      <c r="AP122" s="784"/>
      <c r="AQ122" s="784"/>
      <c r="AR122" s="784"/>
    </row>
    <row r="123" spans="1:47" s="24" customFormat="1" x14ac:dyDescent="0.25">
      <c r="A123" s="784"/>
      <c r="B123" s="784"/>
      <c r="C123" s="784"/>
      <c r="D123" s="784"/>
      <c r="E123" s="784"/>
      <c r="F123" s="785"/>
      <c r="G123" s="786"/>
      <c r="H123" s="795"/>
      <c r="I123" s="796"/>
      <c r="J123" s="784"/>
      <c r="K123" s="785"/>
      <c r="L123" s="784"/>
      <c r="M123" s="794"/>
      <c r="N123" s="792"/>
      <c r="O123" s="784"/>
      <c r="P123" s="784"/>
      <c r="Q123" s="790"/>
      <c r="R123" s="790"/>
      <c r="S123" s="790"/>
      <c r="T123" s="784"/>
      <c r="U123" s="784"/>
      <c r="V123" s="784"/>
      <c r="W123" s="784"/>
      <c r="X123" s="784"/>
      <c r="Y123" s="784"/>
      <c r="Z123" s="784"/>
      <c r="AA123" s="784"/>
      <c r="AB123" s="784"/>
      <c r="AC123" s="784"/>
      <c r="AD123" s="784"/>
      <c r="AE123" s="784"/>
      <c r="AF123" s="784" t="s">
        <v>364</v>
      </c>
      <c r="AG123" s="784"/>
      <c r="AH123" s="784" t="s">
        <v>333</v>
      </c>
      <c r="AI123" s="784">
        <v>1</v>
      </c>
      <c r="AJ123" s="784" t="s">
        <v>331</v>
      </c>
      <c r="AK123" s="790">
        <v>1800</v>
      </c>
      <c r="AL123" s="784"/>
      <c r="AM123" s="784"/>
      <c r="AN123" s="784"/>
      <c r="AO123" s="784"/>
      <c r="AP123" s="784"/>
      <c r="AQ123" s="784"/>
      <c r="AR123" s="784"/>
    </row>
    <row r="124" spans="1:47" s="24" customFormat="1" x14ac:dyDescent="0.25">
      <c r="A124" s="784"/>
      <c r="B124" s="784"/>
      <c r="C124" s="784"/>
      <c r="D124" s="784"/>
      <c r="E124" s="784"/>
      <c r="F124" s="785"/>
      <c r="G124" s="786"/>
      <c r="H124" s="795"/>
      <c r="I124" s="796"/>
      <c r="J124" s="784"/>
      <c r="K124" s="785"/>
      <c r="L124" s="784"/>
      <c r="M124" s="794"/>
      <c r="N124" s="792"/>
      <c r="O124" s="784"/>
      <c r="P124" s="784"/>
      <c r="Q124" s="790"/>
      <c r="R124" s="790"/>
      <c r="S124" s="790"/>
      <c r="T124" s="784"/>
      <c r="U124" s="784"/>
      <c r="V124" s="784"/>
      <c r="W124" s="784"/>
      <c r="X124" s="784"/>
      <c r="Y124" s="784"/>
      <c r="Z124" s="784"/>
      <c r="AA124" s="784"/>
      <c r="AB124" s="784"/>
      <c r="AC124" s="784"/>
      <c r="AD124" s="784"/>
      <c r="AE124" s="784"/>
      <c r="AF124" s="784"/>
      <c r="AG124" s="784"/>
      <c r="AH124" s="784"/>
      <c r="AI124" s="784"/>
      <c r="AJ124" s="784"/>
      <c r="AK124" s="790"/>
      <c r="AL124" s="784"/>
      <c r="AM124" s="784"/>
      <c r="AN124" s="784"/>
      <c r="AO124" s="784"/>
      <c r="AP124" s="784"/>
      <c r="AQ124" s="784"/>
      <c r="AR124" s="784"/>
    </row>
    <row r="125" spans="1:47" s="24" customFormat="1" ht="30" x14ac:dyDescent="0.25">
      <c r="A125" s="784"/>
      <c r="B125" s="784"/>
      <c r="C125" s="784"/>
      <c r="D125" s="784"/>
      <c r="E125" s="784"/>
      <c r="F125" s="785"/>
      <c r="G125" s="786"/>
      <c r="H125" s="528"/>
      <c r="I125" s="334"/>
      <c r="J125" s="481"/>
      <c r="K125" s="483"/>
      <c r="L125" s="481"/>
      <c r="M125" s="527"/>
      <c r="N125" s="792"/>
      <c r="O125" s="784"/>
      <c r="P125" s="481"/>
      <c r="Q125" s="485"/>
      <c r="R125" s="485"/>
      <c r="S125" s="485"/>
      <c r="T125" s="784"/>
      <c r="U125" s="784"/>
      <c r="V125" s="481"/>
      <c r="W125" s="481"/>
      <c r="X125" s="481"/>
      <c r="Y125" s="481"/>
      <c r="Z125" s="481"/>
      <c r="AA125" s="481"/>
      <c r="AB125" s="481"/>
      <c r="AC125" s="481"/>
      <c r="AD125" s="481"/>
      <c r="AE125" s="481"/>
      <c r="AF125" s="784" t="s">
        <v>367</v>
      </c>
      <c r="AG125" s="784"/>
      <c r="AH125" s="481" t="s">
        <v>333</v>
      </c>
      <c r="AI125" s="481">
        <v>1</v>
      </c>
      <c r="AJ125" s="481" t="s">
        <v>331</v>
      </c>
      <c r="AK125" s="485">
        <v>1250</v>
      </c>
      <c r="AL125" s="481"/>
      <c r="AM125" s="481"/>
      <c r="AN125" s="481"/>
      <c r="AO125" s="481"/>
      <c r="AP125" s="481"/>
      <c r="AQ125" s="481"/>
      <c r="AR125" s="481"/>
    </row>
    <row r="126" spans="1:47" s="24" customFormat="1" ht="36" customHeight="1" x14ac:dyDescent="0.25">
      <c r="A126" s="784">
        <v>8</v>
      </c>
      <c r="B126" s="784">
        <v>297474</v>
      </c>
      <c r="C126" s="784" t="s">
        <v>369</v>
      </c>
      <c r="D126" s="784">
        <v>3.1160000000000001</v>
      </c>
      <c r="E126" s="784">
        <v>39960</v>
      </c>
      <c r="F126" s="785">
        <v>3.1160000000000001</v>
      </c>
      <c r="G126" s="786">
        <v>39960</v>
      </c>
      <c r="H126" s="783" t="s">
        <v>370</v>
      </c>
      <c r="I126" s="784"/>
      <c r="J126" s="481" t="s">
        <v>371</v>
      </c>
      <c r="K126" s="481">
        <v>1</v>
      </c>
      <c r="L126" s="481" t="s">
        <v>12</v>
      </c>
      <c r="M126" s="567">
        <v>2234.52</v>
      </c>
      <c r="N126" s="792"/>
      <c r="O126" s="784"/>
      <c r="P126" s="481"/>
      <c r="Q126" s="481"/>
      <c r="R126" s="481"/>
      <c r="S126" s="481"/>
      <c r="T126" s="784"/>
      <c r="U126" s="784"/>
      <c r="V126" s="481"/>
      <c r="W126" s="481"/>
      <c r="X126" s="481"/>
      <c r="Y126" s="485"/>
      <c r="Z126" s="481"/>
      <c r="AA126" s="481"/>
      <c r="AB126" s="481"/>
      <c r="AC126" s="481"/>
      <c r="AD126" s="481"/>
      <c r="AE126" s="485"/>
      <c r="AF126" s="481"/>
      <c r="AG126" s="481"/>
      <c r="AH126" s="481"/>
      <c r="AI126" s="481"/>
      <c r="AJ126" s="481"/>
      <c r="AK126" s="481"/>
      <c r="AL126" s="481"/>
      <c r="AM126" s="481"/>
      <c r="AN126" s="481"/>
      <c r="AO126" s="481"/>
      <c r="AP126" s="481"/>
      <c r="AQ126" s="485"/>
      <c r="AR126" s="455"/>
    </row>
    <row r="127" spans="1:47" s="24" customFormat="1" ht="19.5" customHeight="1" x14ac:dyDescent="0.25">
      <c r="A127" s="784"/>
      <c r="B127" s="784"/>
      <c r="C127" s="784"/>
      <c r="D127" s="784"/>
      <c r="E127" s="784"/>
      <c r="F127" s="785"/>
      <c r="G127" s="786"/>
      <c r="H127" s="802" t="s">
        <v>754</v>
      </c>
      <c r="I127" s="803" t="s">
        <v>755</v>
      </c>
      <c r="J127" s="784" t="s">
        <v>9</v>
      </c>
      <c r="K127" s="490">
        <v>2.83</v>
      </c>
      <c r="L127" s="490" t="s">
        <v>5</v>
      </c>
      <c r="M127" s="800">
        <v>35827.231500000002</v>
      </c>
      <c r="N127" s="792"/>
      <c r="O127" s="784"/>
      <c r="P127" s="784"/>
      <c r="Q127" s="784"/>
      <c r="R127" s="784"/>
      <c r="S127" s="784"/>
      <c r="T127" s="784"/>
      <c r="U127" s="784"/>
      <c r="V127" s="784"/>
      <c r="W127" s="784"/>
      <c r="X127" s="784"/>
      <c r="Y127" s="784"/>
      <c r="Z127" s="784"/>
      <c r="AA127" s="784"/>
      <c r="AB127" s="784"/>
      <c r="AC127" s="784"/>
      <c r="AD127" s="784"/>
      <c r="AE127" s="784"/>
      <c r="AF127" s="784"/>
      <c r="AG127" s="784"/>
      <c r="AH127" s="784"/>
      <c r="AI127" s="784"/>
      <c r="AJ127" s="784"/>
      <c r="AK127" s="784"/>
      <c r="AL127" s="784"/>
      <c r="AM127" s="784"/>
      <c r="AN127" s="784"/>
      <c r="AO127" s="784"/>
      <c r="AP127" s="784"/>
      <c r="AQ127" s="784"/>
      <c r="AR127" s="784"/>
    </row>
    <row r="128" spans="1:47" s="24" customFormat="1" ht="19.5" customHeight="1" x14ac:dyDescent="0.25">
      <c r="A128" s="784"/>
      <c r="B128" s="784"/>
      <c r="C128" s="784"/>
      <c r="D128" s="784"/>
      <c r="E128" s="784"/>
      <c r="F128" s="785"/>
      <c r="G128" s="786"/>
      <c r="H128" s="802"/>
      <c r="I128" s="803"/>
      <c r="J128" s="784"/>
      <c r="K128" s="490">
        <v>42812</v>
      </c>
      <c r="L128" s="490" t="s">
        <v>8</v>
      </c>
      <c r="M128" s="800"/>
      <c r="N128" s="792"/>
      <c r="O128" s="784"/>
      <c r="P128" s="784"/>
      <c r="Q128" s="784"/>
      <c r="R128" s="784"/>
      <c r="S128" s="784"/>
      <c r="T128" s="784"/>
      <c r="U128" s="784"/>
      <c r="V128" s="784"/>
      <c r="W128" s="784"/>
      <c r="X128" s="784"/>
      <c r="Y128" s="784"/>
      <c r="Z128" s="784"/>
      <c r="AA128" s="784"/>
      <c r="AB128" s="784"/>
      <c r="AC128" s="784"/>
      <c r="AD128" s="784"/>
      <c r="AE128" s="784"/>
      <c r="AF128" s="784"/>
      <c r="AG128" s="784"/>
      <c r="AH128" s="784"/>
      <c r="AI128" s="784"/>
      <c r="AJ128" s="784"/>
      <c r="AK128" s="784"/>
      <c r="AL128" s="784"/>
      <c r="AM128" s="784"/>
      <c r="AN128" s="784"/>
      <c r="AO128" s="784"/>
      <c r="AP128" s="784"/>
      <c r="AQ128" s="784"/>
      <c r="AR128" s="784"/>
    </row>
    <row r="129" spans="1:44" s="24" customFormat="1" x14ac:dyDescent="0.25">
      <c r="A129" s="784"/>
      <c r="B129" s="784"/>
      <c r="C129" s="784"/>
      <c r="D129" s="784"/>
      <c r="E129" s="784"/>
      <c r="F129" s="785"/>
      <c r="G129" s="786"/>
      <c r="H129" s="802"/>
      <c r="I129" s="803"/>
      <c r="J129" s="798" t="s">
        <v>10</v>
      </c>
      <c r="K129" s="488">
        <v>2.83</v>
      </c>
      <c r="L129" s="488" t="s">
        <v>5</v>
      </c>
      <c r="M129" s="799">
        <v>660.4</v>
      </c>
      <c r="N129" s="792"/>
      <c r="O129" s="784"/>
      <c r="P129" s="784"/>
      <c r="Q129" s="784"/>
      <c r="R129" s="784"/>
      <c r="S129" s="784"/>
      <c r="T129" s="784"/>
      <c r="U129" s="784"/>
      <c r="V129" s="784"/>
      <c r="W129" s="784"/>
      <c r="X129" s="784"/>
      <c r="Y129" s="784"/>
      <c r="Z129" s="784"/>
      <c r="AA129" s="784"/>
      <c r="AB129" s="784"/>
      <c r="AC129" s="784"/>
      <c r="AD129" s="784"/>
      <c r="AE129" s="784"/>
      <c r="AF129" s="784"/>
      <c r="AG129" s="784"/>
      <c r="AH129" s="784"/>
      <c r="AI129" s="784"/>
      <c r="AJ129" s="784"/>
      <c r="AK129" s="784"/>
      <c r="AL129" s="784"/>
      <c r="AM129" s="784"/>
      <c r="AN129" s="784"/>
      <c r="AO129" s="784"/>
      <c r="AP129" s="784"/>
      <c r="AQ129" s="784"/>
      <c r="AR129" s="784"/>
    </row>
    <row r="130" spans="1:44" s="24" customFormat="1" x14ac:dyDescent="0.25">
      <c r="A130" s="784"/>
      <c r="B130" s="784"/>
      <c r="C130" s="784"/>
      <c r="D130" s="784"/>
      <c r="E130" s="784"/>
      <c r="F130" s="785"/>
      <c r="G130" s="786"/>
      <c r="H130" s="802"/>
      <c r="I130" s="803"/>
      <c r="J130" s="798"/>
      <c r="K130" s="488">
        <v>432</v>
      </c>
      <c r="L130" s="488" t="s">
        <v>8</v>
      </c>
      <c r="M130" s="799"/>
      <c r="N130" s="792"/>
      <c r="O130" s="784"/>
      <c r="P130" s="784"/>
      <c r="Q130" s="784"/>
      <c r="R130" s="784"/>
      <c r="S130" s="784"/>
      <c r="T130" s="784"/>
      <c r="U130" s="784"/>
      <c r="V130" s="784"/>
      <c r="W130" s="784"/>
      <c r="X130" s="784"/>
      <c r="Y130" s="784"/>
      <c r="Z130" s="784"/>
      <c r="AA130" s="784"/>
      <c r="AB130" s="784"/>
      <c r="AC130" s="784"/>
      <c r="AD130" s="784"/>
      <c r="AE130" s="784"/>
      <c r="AF130" s="784"/>
      <c r="AG130" s="784"/>
      <c r="AH130" s="784"/>
      <c r="AI130" s="784"/>
      <c r="AJ130" s="784"/>
      <c r="AK130" s="784"/>
      <c r="AL130" s="784"/>
      <c r="AM130" s="784"/>
      <c r="AN130" s="784"/>
      <c r="AO130" s="784"/>
      <c r="AP130" s="784"/>
      <c r="AQ130" s="784"/>
      <c r="AR130" s="784"/>
    </row>
    <row r="131" spans="1:44" s="24" customFormat="1" ht="33.75" customHeight="1" x14ac:dyDescent="0.25">
      <c r="A131" s="784"/>
      <c r="B131" s="784"/>
      <c r="C131" s="784"/>
      <c r="D131" s="784"/>
      <c r="E131" s="784"/>
      <c r="F131" s="785"/>
      <c r="G131" s="786"/>
      <c r="H131" s="783" t="s">
        <v>375</v>
      </c>
      <c r="I131" s="784"/>
      <c r="J131" s="481" t="s">
        <v>333</v>
      </c>
      <c r="K131" s="481">
        <v>1</v>
      </c>
      <c r="L131" s="481" t="s">
        <v>331</v>
      </c>
      <c r="M131" s="567">
        <v>902.58109999999999</v>
      </c>
      <c r="N131" s="792"/>
      <c r="O131" s="784"/>
      <c r="P131" s="481"/>
      <c r="Q131" s="481"/>
      <c r="R131" s="481"/>
      <c r="S131" s="485"/>
      <c r="T131" s="784"/>
      <c r="U131" s="784"/>
      <c r="V131" s="481"/>
      <c r="W131" s="481"/>
      <c r="X131" s="481"/>
      <c r="Y131" s="485"/>
      <c r="Z131" s="481"/>
      <c r="AA131" s="481"/>
      <c r="AB131" s="481"/>
      <c r="AC131" s="481"/>
      <c r="AD131" s="481"/>
      <c r="AE131" s="485"/>
      <c r="AF131" s="481"/>
      <c r="AG131" s="481"/>
      <c r="AH131" s="481"/>
      <c r="AI131" s="481"/>
      <c r="AJ131" s="481"/>
      <c r="AK131" s="481"/>
      <c r="AL131" s="481"/>
      <c r="AM131" s="481"/>
      <c r="AN131" s="481"/>
      <c r="AO131" s="481"/>
      <c r="AP131" s="481"/>
      <c r="AQ131" s="481"/>
      <c r="AR131" s="481"/>
    </row>
    <row r="132" spans="1:44" s="24" customFormat="1" ht="27" customHeight="1" x14ac:dyDescent="0.25">
      <c r="A132" s="784"/>
      <c r="B132" s="784"/>
      <c r="C132" s="784"/>
      <c r="D132" s="784"/>
      <c r="E132" s="784"/>
      <c r="F132" s="785"/>
      <c r="G132" s="786"/>
      <c r="H132" s="797" t="s">
        <v>375</v>
      </c>
      <c r="I132" s="798"/>
      <c r="J132" s="488" t="s">
        <v>750</v>
      </c>
      <c r="K132" s="488">
        <v>163.6</v>
      </c>
      <c r="L132" s="488" t="s">
        <v>6</v>
      </c>
      <c r="M132" s="566">
        <v>69.481309999999993</v>
      </c>
      <c r="N132" s="792"/>
      <c r="O132" s="784"/>
      <c r="P132" s="481"/>
      <c r="Q132" s="481"/>
      <c r="R132" s="481"/>
      <c r="S132" s="485"/>
      <c r="T132" s="784"/>
      <c r="U132" s="784"/>
      <c r="V132" s="481"/>
      <c r="W132" s="481"/>
      <c r="X132" s="481"/>
      <c r="Y132" s="485"/>
      <c r="Z132" s="481"/>
      <c r="AA132" s="481"/>
      <c r="AB132" s="481"/>
      <c r="AC132" s="481"/>
      <c r="AD132" s="481"/>
      <c r="AE132" s="485"/>
      <c r="AF132" s="481"/>
      <c r="AG132" s="481"/>
      <c r="AH132" s="481"/>
      <c r="AI132" s="481"/>
      <c r="AJ132" s="481"/>
      <c r="AK132" s="481"/>
      <c r="AL132" s="784" t="s">
        <v>375</v>
      </c>
      <c r="AM132" s="784"/>
      <c r="AN132" s="481" t="s">
        <v>336</v>
      </c>
      <c r="AO132" s="481">
        <v>200</v>
      </c>
      <c r="AP132" s="481" t="s">
        <v>14</v>
      </c>
      <c r="AQ132" s="485">
        <v>600</v>
      </c>
      <c r="AR132" s="455"/>
    </row>
    <row r="133" spans="1:44" s="24" customFormat="1" ht="31.5" customHeight="1" x14ac:dyDescent="0.25">
      <c r="A133" s="784"/>
      <c r="B133" s="784"/>
      <c r="C133" s="784"/>
      <c r="D133" s="784"/>
      <c r="E133" s="784"/>
      <c r="F133" s="785"/>
      <c r="G133" s="786"/>
      <c r="H133" s="783"/>
      <c r="I133" s="784"/>
      <c r="J133" s="481"/>
      <c r="K133" s="481"/>
      <c r="L133" s="481"/>
      <c r="M133" s="527"/>
      <c r="N133" s="792" t="s">
        <v>372</v>
      </c>
      <c r="O133" s="784"/>
      <c r="P133" s="481" t="s">
        <v>333</v>
      </c>
      <c r="Q133" s="481">
        <v>1</v>
      </c>
      <c r="R133" s="481" t="s">
        <v>331</v>
      </c>
      <c r="S133" s="485">
        <v>1910</v>
      </c>
      <c r="T133" s="784"/>
      <c r="U133" s="784"/>
      <c r="V133" s="481"/>
      <c r="W133" s="481"/>
      <c r="X133" s="481"/>
      <c r="Y133" s="485"/>
      <c r="Z133" s="481"/>
      <c r="AA133" s="481"/>
      <c r="AB133" s="481"/>
      <c r="AC133" s="481"/>
      <c r="AD133" s="481"/>
      <c r="AE133" s="485"/>
      <c r="AF133" s="481"/>
      <c r="AG133" s="481"/>
      <c r="AH133" s="481"/>
      <c r="AI133" s="481"/>
      <c r="AJ133" s="481"/>
      <c r="AK133" s="481"/>
      <c r="AL133" s="784"/>
      <c r="AM133" s="784"/>
      <c r="AN133" s="481"/>
      <c r="AO133" s="481"/>
      <c r="AP133" s="481"/>
      <c r="AQ133" s="481"/>
      <c r="AR133" s="481"/>
    </row>
    <row r="134" spans="1:44" s="24" customFormat="1" ht="15.75" customHeight="1" x14ac:dyDescent="0.25">
      <c r="A134" s="784"/>
      <c r="B134" s="784"/>
      <c r="C134" s="784"/>
      <c r="D134" s="784"/>
      <c r="E134" s="784"/>
      <c r="F134" s="785"/>
      <c r="G134" s="786"/>
      <c r="H134" s="783"/>
      <c r="I134" s="784"/>
      <c r="J134" s="784"/>
      <c r="K134" s="784"/>
      <c r="L134" s="784"/>
      <c r="M134" s="794"/>
      <c r="N134" s="1024" t="s">
        <v>373</v>
      </c>
      <c r="O134" s="796" t="s">
        <v>357</v>
      </c>
      <c r="P134" s="784" t="s">
        <v>10</v>
      </c>
      <c r="Q134" s="481"/>
      <c r="R134" s="481" t="s">
        <v>5</v>
      </c>
      <c r="S134" s="790"/>
      <c r="T134" s="784"/>
      <c r="U134" s="784"/>
      <c r="V134" s="784"/>
      <c r="W134" s="784"/>
      <c r="X134" s="784"/>
      <c r="Y134" s="784"/>
      <c r="Z134" s="784"/>
      <c r="AA134" s="784"/>
      <c r="AB134" s="784"/>
      <c r="AC134" s="784"/>
      <c r="AD134" s="784"/>
      <c r="AE134" s="784"/>
      <c r="AF134" s="784"/>
      <c r="AG134" s="784"/>
      <c r="AH134" s="784"/>
      <c r="AI134" s="784"/>
      <c r="AJ134" s="784"/>
      <c r="AK134" s="784"/>
      <c r="AL134" s="784"/>
      <c r="AM134" s="784"/>
      <c r="AN134" s="784"/>
      <c r="AO134" s="784"/>
      <c r="AP134" s="784"/>
      <c r="AQ134" s="784"/>
      <c r="AR134" s="784"/>
    </row>
    <row r="135" spans="1:44" s="24" customFormat="1" ht="18" customHeight="1" x14ac:dyDescent="0.25">
      <c r="A135" s="784"/>
      <c r="B135" s="784"/>
      <c r="C135" s="784"/>
      <c r="D135" s="784"/>
      <c r="E135" s="784"/>
      <c r="F135" s="785"/>
      <c r="G135" s="786"/>
      <c r="H135" s="783"/>
      <c r="I135" s="784"/>
      <c r="J135" s="784"/>
      <c r="K135" s="784"/>
      <c r="L135" s="784"/>
      <c r="M135" s="794"/>
      <c r="N135" s="1024"/>
      <c r="O135" s="796"/>
      <c r="P135" s="784"/>
      <c r="Q135" s="485"/>
      <c r="R135" s="481" t="s">
        <v>8</v>
      </c>
      <c r="S135" s="790"/>
      <c r="T135" s="784"/>
      <c r="U135" s="784"/>
      <c r="V135" s="784"/>
      <c r="W135" s="784"/>
      <c r="X135" s="784"/>
      <c r="Y135" s="784"/>
      <c r="Z135" s="784"/>
      <c r="AA135" s="784"/>
      <c r="AB135" s="784"/>
      <c r="AC135" s="784"/>
      <c r="AD135" s="784"/>
      <c r="AE135" s="784"/>
      <c r="AF135" s="784"/>
      <c r="AG135" s="784"/>
      <c r="AH135" s="784"/>
      <c r="AI135" s="784"/>
      <c r="AJ135" s="784"/>
      <c r="AK135" s="784"/>
      <c r="AL135" s="784"/>
      <c r="AM135" s="784"/>
      <c r="AN135" s="784"/>
      <c r="AO135" s="784"/>
      <c r="AP135" s="784"/>
      <c r="AQ135" s="784"/>
      <c r="AR135" s="784"/>
    </row>
    <row r="136" spans="1:44" s="24" customFormat="1" ht="38.25" customHeight="1" x14ac:dyDescent="0.25">
      <c r="A136" s="784"/>
      <c r="B136" s="784"/>
      <c r="C136" s="784"/>
      <c r="D136" s="784"/>
      <c r="E136" s="784"/>
      <c r="F136" s="785"/>
      <c r="G136" s="786"/>
      <c r="H136" s="783"/>
      <c r="I136" s="784"/>
      <c r="J136" s="481"/>
      <c r="K136" s="483"/>
      <c r="L136" s="483"/>
      <c r="M136" s="529"/>
      <c r="N136" s="792"/>
      <c r="O136" s="784"/>
      <c r="P136" s="481"/>
      <c r="Q136" s="481"/>
      <c r="R136" s="481"/>
      <c r="S136" s="485"/>
      <c r="T136" s="784"/>
      <c r="U136" s="784"/>
      <c r="V136" s="481"/>
      <c r="W136" s="481"/>
      <c r="X136" s="481"/>
      <c r="Y136" s="485"/>
      <c r="Z136" s="481"/>
      <c r="AA136" s="481"/>
      <c r="AB136" s="481"/>
      <c r="AC136" s="481"/>
      <c r="AD136" s="481"/>
      <c r="AE136" s="485"/>
      <c r="AF136" s="481"/>
      <c r="AG136" s="481"/>
      <c r="AH136" s="481"/>
      <c r="AI136" s="481"/>
      <c r="AJ136" s="481"/>
      <c r="AK136" s="481"/>
      <c r="AL136" s="784" t="s">
        <v>374</v>
      </c>
      <c r="AM136" s="784"/>
      <c r="AN136" s="481" t="s">
        <v>44</v>
      </c>
      <c r="AO136" s="481">
        <v>8</v>
      </c>
      <c r="AP136" s="481" t="s">
        <v>12</v>
      </c>
      <c r="AQ136" s="485">
        <v>100</v>
      </c>
      <c r="AR136" s="455"/>
    </row>
    <row r="137" spans="1:44" s="24" customFormat="1" ht="38.25" customHeight="1" x14ac:dyDescent="0.25">
      <c r="A137" s="784"/>
      <c r="B137" s="784"/>
      <c r="C137" s="784"/>
      <c r="D137" s="784"/>
      <c r="E137" s="784"/>
      <c r="F137" s="785"/>
      <c r="G137" s="786"/>
      <c r="H137" s="783"/>
      <c r="I137" s="784"/>
      <c r="J137" s="481"/>
      <c r="K137" s="483"/>
      <c r="L137" s="483"/>
      <c r="M137" s="529"/>
      <c r="N137" s="792"/>
      <c r="O137" s="784"/>
      <c r="P137" s="481"/>
      <c r="Q137" s="481"/>
      <c r="R137" s="481"/>
      <c r="S137" s="485"/>
      <c r="T137" s="784"/>
      <c r="U137" s="784"/>
      <c r="V137" s="481"/>
      <c r="W137" s="481"/>
      <c r="X137" s="481"/>
      <c r="Y137" s="485"/>
      <c r="Z137" s="481"/>
      <c r="AA137" s="481"/>
      <c r="AB137" s="481"/>
      <c r="AC137" s="481"/>
      <c r="AD137" s="481"/>
      <c r="AE137" s="485"/>
      <c r="AF137" s="481"/>
      <c r="AG137" s="481"/>
      <c r="AH137" s="481"/>
      <c r="AI137" s="481"/>
      <c r="AJ137" s="481"/>
      <c r="AK137" s="481"/>
      <c r="AL137" s="784" t="s">
        <v>376</v>
      </c>
      <c r="AM137" s="784"/>
      <c r="AN137" s="481" t="s">
        <v>44</v>
      </c>
      <c r="AO137" s="481">
        <v>16</v>
      </c>
      <c r="AP137" s="481" t="s">
        <v>12</v>
      </c>
      <c r="AQ137" s="485">
        <v>200</v>
      </c>
      <c r="AR137" s="455"/>
    </row>
    <row r="138" spans="1:44" s="24" customFormat="1" ht="38.25" customHeight="1" x14ac:dyDescent="0.25">
      <c r="A138" s="784"/>
      <c r="B138" s="784"/>
      <c r="C138" s="784"/>
      <c r="D138" s="784"/>
      <c r="E138" s="784"/>
      <c r="F138" s="785"/>
      <c r="G138" s="786"/>
      <c r="H138" s="783"/>
      <c r="I138" s="784"/>
      <c r="J138" s="481"/>
      <c r="K138" s="483"/>
      <c r="L138" s="483"/>
      <c r="M138" s="529"/>
      <c r="N138" s="792"/>
      <c r="O138" s="784"/>
      <c r="P138" s="481"/>
      <c r="Q138" s="481"/>
      <c r="R138" s="481"/>
      <c r="S138" s="485"/>
      <c r="T138" s="784"/>
      <c r="U138" s="784"/>
      <c r="V138" s="481"/>
      <c r="W138" s="481"/>
      <c r="X138" s="481"/>
      <c r="Y138" s="485"/>
      <c r="Z138" s="481"/>
      <c r="AA138" s="481"/>
      <c r="AB138" s="481"/>
      <c r="AC138" s="481"/>
      <c r="AD138" s="481"/>
      <c r="AE138" s="485"/>
      <c r="AF138" s="481"/>
      <c r="AG138" s="481"/>
      <c r="AH138" s="481"/>
      <c r="AI138" s="481"/>
      <c r="AJ138" s="481"/>
      <c r="AK138" s="481"/>
      <c r="AL138" s="784" t="s">
        <v>377</v>
      </c>
      <c r="AM138" s="784"/>
      <c r="AN138" s="481" t="s">
        <v>44</v>
      </c>
      <c r="AO138" s="481">
        <v>22</v>
      </c>
      <c r="AP138" s="481" t="s">
        <v>12</v>
      </c>
      <c r="AQ138" s="485">
        <v>70</v>
      </c>
      <c r="AR138" s="455"/>
    </row>
    <row r="139" spans="1:44" s="24" customFormat="1" ht="38.25" customHeight="1" x14ac:dyDescent="0.25">
      <c r="A139" s="784"/>
      <c r="B139" s="784"/>
      <c r="C139" s="784"/>
      <c r="D139" s="784"/>
      <c r="E139" s="784"/>
      <c r="F139" s="785"/>
      <c r="G139" s="786"/>
      <c r="H139" s="783"/>
      <c r="I139" s="784"/>
      <c r="J139" s="481"/>
      <c r="K139" s="483"/>
      <c r="L139" s="483"/>
      <c r="M139" s="529"/>
      <c r="N139" s="792"/>
      <c r="O139" s="784"/>
      <c r="P139" s="481"/>
      <c r="Q139" s="481"/>
      <c r="R139" s="481"/>
      <c r="S139" s="485"/>
      <c r="T139" s="784"/>
      <c r="U139" s="784"/>
      <c r="V139" s="481"/>
      <c r="W139" s="481"/>
      <c r="X139" s="481"/>
      <c r="Y139" s="485"/>
      <c r="Z139" s="481"/>
      <c r="AA139" s="481"/>
      <c r="AB139" s="481"/>
      <c r="AC139" s="481"/>
      <c r="AD139" s="481"/>
      <c r="AE139" s="485"/>
      <c r="AF139" s="481"/>
      <c r="AG139" s="481"/>
      <c r="AH139" s="481"/>
      <c r="AI139" s="481"/>
      <c r="AJ139" s="481"/>
      <c r="AK139" s="481"/>
      <c r="AL139" s="784" t="s">
        <v>377</v>
      </c>
      <c r="AM139" s="784"/>
      <c r="AN139" s="481" t="s">
        <v>378</v>
      </c>
      <c r="AO139" s="481">
        <v>200</v>
      </c>
      <c r="AP139" s="481" t="s">
        <v>14</v>
      </c>
      <c r="AQ139" s="485">
        <v>600</v>
      </c>
      <c r="AR139" s="455"/>
    </row>
    <row r="140" spans="1:44" s="24" customFormat="1" ht="45.75" customHeight="1" x14ac:dyDescent="0.25">
      <c r="A140" s="784"/>
      <c r="B140" s="784"/>
      <c r="C140" s="784"/>
      <c r="D140" s="784"/>
      <c r="E140" s="784"/>
      <c r="F140" s="785"/>
      <c r="G140" s="786"/>
      <c r="H140" s="783"/>
      <c r="I140" s="784"/>
      <c r="J140" s="481"/>
      <c r="K140" s="483"/>
      <c r="L140" s="483"/>
      <c r="M140" s="529"/>
      <c r="N140" s="792"/>
      <c r="O140" s="784"/>
      <c r="P140" s="481"/>
      <c r="Q140" s="481"/>
      <c r="R140" s="481"/>
      <c r="S140" s="485"/>
      <c r="T140" s="784"/>
      <c r="U140" s="784"/>
      <c r="V140" s="481"/>
      <c r="W140" s="481"/>
      <c r="X140" s="481"/>
      <c r="Y140" s="485"/>
      <c r="Z140" s="481"/>
      <c r="AA140" s="481"/>
      <c r="AB140" s="481"/>
      <c r="AC140" s="481"/>
      <c r="AD140" s="481"/>
      <c r="AE140" s="485"/>
      <c r="AF140" s="481"/>
      <c r="AG140" s="481"/>
      <c r="AH140" s="481"/>
      <c r="AI140" s="481"/>
      <c r="AJ140" s="481"/>
      <c r="AK140" s="481"/>
      <c r="AL140" s="784" t="s">
        <v>756</v>
      </c>
      <c r="AM140" s="784"/>
      <c r="AN140" s="481" t="s">
        <v>363</v>
      </c>
      <c r="AO140" s="483">
        <v>1</v>
      </c>
      <c r="AP140" s="483" t="s">
        <v>12</v>
      </c>
      <c r="AQ140" s="198">
        <v>2000</v>
      </c>
      <c r="AR140" s="455"/>
    </row>
    <row r="141" spans="1:44" s="24" customFormat="1" x14ac:dyDescent="0.25">
      <c r="A141" s="784">
        <v>9</v>
      </c>
      <c r="B141" s="784">
        <v>297406</v>
      </c>
      <c r="C141" s="784" t="s">
        <v>379</v>
      </c>
      <c r="D141" s="784">
        <v>2.173</v>
      </c>
      <c r="E141" s="784">
        <v>18658.599999999999</v>
      </c>
      <c r="F141" s="785">
        <v>2.173</v>
      </c>
      <c r="G141" s="786">
        <v>18658.599999999999</v>
      </c>
      <c r="H141" s="787"/>
      <c r="I141" s="785"/>
      <c r="J141" s="785"/>
      <c r="K141" s="785"/>
      <c r="L141" s="785"/>
      <c r="M141" s="791"/>
      <c r="N141" s="793" t="s">
        <v>379</v>
      </c>
      <c r="O141" s="785"/>
      <c r="P141" s="784" t="s">
        <v>9</v>
      </c>
      <c r="Q141" s="481">
        <v>2.173</v>
      </c>
      <c r="R141" s="481" t="s">
        <v>5</v>
      </c>
      <c r="S141" s="789">
        <v>18658.599999999999</v>
      </c>
      <c r="T141" s="735"/>
      <c r="U141" s="735"/>
      <c r="V141" s="735"/>
      <c r="W141" s="735"/>
      <c r="X141" s="735"/>
      <c r="Y141" s="735"/>
      <c r="Z141" s="735"/>
      <c r="AA141" s="735"/>
      <c r="AB141" s="735"/>
      <c r="AC141" s="735"/>
      <c r="AD141" s="735"/>
      <c r="AE141" s="735"/>
      <c r="AF141" s="735"/>
      <c r="AG141" s="735"/>
      <c r="AH141" s="735"/>
      <c r="AI141" s="735"/>
      <c r="AJ141" s="735"/>
      <c r="AK141" s="735"/>
      <c r="AL141" s="735"/>
      <c r="AM141" s="735"/>
      <c r="AN141" s="735"/>
      <c r="AO141" s="735"/>
      <c r="AP141" s="735"/>
      <c r="AQ141" s="735"/>
      <c r="AR141" s="735"/>
    </row>
    <row r="142" spans="1:44" s="24" customFormat="1" x14ac:dyDescent="0.25">
      <c r="A142" s="784"/>
      <c r="B142" s="784"/>
      <c r="C142" s="784"/>
      <c r="D142" s="784"/>
      <c r="E142" s="784"/>
      <c r="F142" s="785"/>
      <c r="G142" s="786"/>
      <c r="H142" s="787"/>
      <c r="I142" s="785"/>
      <c r="J142" s="785"/>
      <c r="K142" s="785"/>
      <c r="L142" s="785"/>
      <c r="M142" s="791"/>
      <c r="N142" s="793"/>
      <c r="O142" s="785"/>
      <c r="P142" s="784"/>
      <c r="Q142" s="481">
        <v>18658.599999999999</v>
      </c>
      <c r="R142" s="481" t="s">
        <v>8</v>
      </c>
      <c r="S142" s="789"/>
      <c r="T142" s="735"/>
      <c r="U142" s="735"/>
      <c r="V142" s="735"/>
      <c r="W142" s="735"/>
      <c r="X142" s="735"/>
      <c r="Y142" s="735"/>
      <c r="Z142" s="735"/>
      <c r="AA142" s="735"/>
      <c r="AB142" s="735"/>
      <c r="AC142" s="735"/>
      <c r="AD142" s="735"/>
      <c r="AE142" s="735"/>
      <c r="AF142" s="735"/>
      <c r="AG142" s="735"/>
      <c r="AH142" s="735"/>
      <c r="AI142" s="735"/>
      <c r="AJ142" s="735"/>
      <c r="AK142" s="735"/>
      <c r="AL142" s="735"/>
      <c r="AM142" s="735"/>
      <c r="AN142" s="735"/>
      <c r="AO142" s="735"/>
      <c r="AP142" s="735"/>
      <c r="AQ142" s="735"/>
      <c r="AR142" s="735"/>
    </row>
    <row r="143" spans="1:44" s="24" customFormat="1" x14ac:dyDescent="0.25">
      <c r="A143" s="784"/>
      <c r="B143" s="784"/>
      <c r="C143" s="784"/>
      <c r="D143" s="784"/>
      <c r="E143" s="784"/>
      <c r="F143" s="785"/>
      <c r="G143" s="786"/>
      <c r="H143" s="787"/>
      <c r="I143" s="785"/>
      <c r="J143" s="785"/>
      <c r="K143" s="785"/>
      <c r="L143" s="785"/>
      <c r="M143" s="791"/>
      <c r="N143" s="793"/>
      <c r="O143" s="785"/>
      <c r="P143" s="784" t="s">
        <v>10</v>
      </c>
      <c r="Q143" s="481">
        <v>2.173</v>
      </c>
      <c r="R143" s="481" t="s">
        <v>5</v>
      </c>
      <c r="S143" s="789">
        <v>363.9</v>
      </c>
      <c r="T143" s="735"/>
      <c r="U143" s="735"/>
      <c r="V143" s="735"/>
      <c r="W143" s="735"/>
      <c r="X143" s="735"/>
      <c r="Y143" s="735"/>
      <c r="Z143" s="735"/>
      <c r="AA143" s="735"/>
      <c r="AB143" s="735"/>
      <c r="AC143" s="735"/>
      <c r="AD143" s="735"/>
      <c r="AE143" s="735"/>
      <c r="AF143" s="735"/>
      <c r="AG143" s="735"/>
      <c r="AH143" s="735"/>
      <c r="AI143" s="735"/>
      <c r="AJ143" s="735"/>
      <c r="AK143" s="735"/>
      <c r="AL143" s="735"/>
      <c r="AM143" s="735"/>
      <c r="AN143" s="735"/>
      <c r="AO143" s="735"/>
      <c r="AP143" s="735"/>
      <c r="AQ143" s="735"/>
      <c r="AR143" s="735"/>
    </row>
    <row r="144" spans="1:44" s="24" customFormat="1" x14ac:dyDescent="0.25">
      <c r="A144" s="784"/>
      <c r="B144" s="784"/>
      <c r="C144" s="784"/>
      <c r="D144" s="784"/>
      <c r="E144" s="784"/>
      <c r="F144" s="785"/>
      <c r="G144" s="786"/>
      <c r="H144" s="787"/>
      <c r="I144" s="785"/>
      <c r="J144" s="785"/>
      <c r="K144" s="785"/>
      <c r="L144" s="785"/>
      <c r="M144" s="791"/>
      <c r="N144" s="793"/>
      <c r="O144" s="785"/>
      <c r="P144" s="784"/>
      <c r="Q144" s="481">
        <v>428.19</v>
      </c>
      <c r="R144" s="481" t="s">
        <v>8</v>
      </c>
      <c r="S144" s="789"/>
      <c r="T144" s="735"/>
      <c r="U144" s="735"/>
      <c r="V144" s="735"/>
      <c r="W144" s="735"/>
      <c r="X144" s="735"/>
      <c r="Y144" s="735"/>
      <c r="Z144" s="735"/>
      <c r="AA144" s="735"/>
      <c r="AB144" s="735"/>
      <c r="AC144" s="735"/>
      <c r="AD144" s="735"/>
      <c r="AE144" s="735"/>
      <c r="AF144" s="735"/>
      <c r="AG144" s="735"/>
      <c r="AH144" s="735"/>
      <c r="AI144" s="735"/>
      <c r="AJ144" s="735"/>
      <c r="AK144" s="735"/>
      <c r="AL144" s="735"/>
      <c r="AM144" s="735"/>
      <c r="AN144" s="735"/>
      <c r="AO144" s="735"/>
      <c r="AP144" s="735"/>
      <c r="AQ144" s="735"/>
      <c r="AR144" s="735"/>
    </row>
    <row r="145" spans="1:44" s="24" customFormat="1" x14ac:dyDescent="0.25">
      <c r="A145" s="784"/>
      <c r="B145" s="784"/>
      <c r="C145" s="784"/>
      <c r="D145" s="784"/>
      <c r="E145" s="784"/>
      <c r="F145" s="785"/>
      <c r="G145" s="786"/>
      <c r="H145" s="787"/>
      <c r="I145" s="785"/>
      <c r="J145" s="785"/>
      <c r="K145" s="785"/>
      <c r="L145" s="785"/>
      <c r="M145" s="791"/>
      <c r="N145" s="793"/>
      <c r="O145" s="785"/>
      <c r="P145" s="784"/>
      <c r="Q145" s="784"/>
      <c r="R145" s="784"/>
      <c r="S145" s="784"/>
      <c r="T145" s="784" t="s">
        <v>380</v>
      </c>
      <c r="U145" s="784"/>
      <c r="V145" s="481" t="s">
        <v>333</v>
      </c>
      <c r="W145" s="481">
        <v>1</v>
      </c>
      <c r="X145" s="481" t="s">
        <v>331</v>
      </c>
      <c r="Y145" s="485">
        <v>2200</v>
      </c>
      <c r="Z145" s="784"/>
      <c r="AA145" s="784"/>
      <c r="AB145" s="784"/>
      <c r="AC145" s="784"/>
      <c r="AD145" s="784"/>
      <c r="AE145" s="784"/>
      <c r="AF145" s="784"/>
      <c r="AG145" s="784"/>
      <c r="AH145" s="784"/>
      <c r="AI145" s="784"/>
      <c r="AJ145" s="784"/>
      <c r="AK145" s="784"/>
      <c r="AL145" s="784"/>
      <c r="AM145" s="784"/>
      <c r="AN145" s="784"/>
      <c r="AO145" s="784"/>
      <c r="AP145" s="784"/>
      <c r="AQ145" s="784"/>
      <c r="AR145" s="784"/>
    </row>
    <row r="146" spans="1:44" s="24" customFormat="1" x14ac:dyDescent="0.25">
      <c r="A146" s="784"/>
      <c r="B146" s="784"/>
      <c r="C146" s="784"/>
      <c r="D146" s="784"/>
      <c r="E146" s="784"/>
      <c r="F146" s="785"/>
      <c r="G146" s="786"/>
      <c r="H146" s="787"/>
      <c r="I146" s="785"/>
      <c r="J146" s="785"/>
      <c r="K146" s="785"/>
      <c r="L146" s="785"/>
      <c r="M146" s="791"/>
      <c r="N146" s="793"/>
      <c r="O146" s="785"/>
      <c r="P146" s="784"/>
      <c r="Q146" s="784"/>
      <c r="R146" s="784"/>
      <c r="S146" s="784"/>
      <c r="T146" s="784" t="s">
        <v>381</v>
      </c>
      <c r="U146" s="784"/>
      <c r="V146" s="481" t="s">
        <v>333</v>
      </c>
      <c r="W146" s="481">
        <v>1</v>
      </c>
      <c r="X146" s="481" t="s">
        <v>331</v>
      </c>
      <c r="Y146" s="485">
        <v>1443</v>
      </c>
      <c r="Z146" s="784"/>
      <c r="AA146" s="784"/>
      <c r="AB146" s="784"/>
      <c r="AC146" s="784"/>
      <c r="AD146" s="784"/>
      <c r="AE146" s="784"/>
      <c r="AF146" s="784"/>
      <c r="AG146" s="784"/>
      <c r="AH146" s="784"/>
      <c r="AI146" s="784"/>
      <c r="AJ146" s="784"/>
      <c r="AK146" s="784"/>
      <c r="AL146" s="784"/>
      <c r="AM146" s="784"/>
      <c r="AN146" s="784"/>
      <c r="AO146" s="784"/>
      <c r="AP146" s="784"/>
      <c r="AQ146" s="784"/>
      <c r="AR146" s="784"/>
    </row>
    <row r="147" spans="1:44" s="24" customFormat="1" x14ac:dyDescent="0.25">
      <c r="A147" s="784"/>
      <c r="B147" s="784"/>
      <c r="C147" s="784"/>
      <c r="D147" s="784"/>
      <c r="E147" s="784"/>
      <c r="F147" s="785"/>
      <c r="G147" s="786"/>
      <c r="H147" s="787"/>
      <c r="I147" s="785"/>
      <c r="J147" s="785"/>
      <c r="K147" s="785"/>
      <c r="L147" s="785"/>
      <c r="M147" s="791"/>
      <c r="N147" s="793"/>
      <c r="O147" s="785"/>
      <c r="P147" s="784"/>
      <c r="Q147" s="784"/>
      <c r="R147" s="784"/>
      <c r="S147" s="784"/>
      <c r="T147" s="784" t="s">
        <v>380</v>
      </c>
      <c r="U147" s="784"/>
      <c r="V147" s="481" t="s">
        <v>44</v>
      </c>
      <c r="W147" s="481">
        <v>16</v>
      </c>
      <c r="X147" s="481" t="s">
        <v>12</v>
      </c>
      <c r="Y147" s="485">
        <v>48</v>
      </c>
      <c r="Z147" s="784"/>
      <c r="AA147" s="784"/>
      <c r="AB147" s="784"/>
      <c r="AC147" s="784"/>
      <c r="AD147" s="784"/>
      <c r="AE147" s="784"/>
      <c r="AF147" s="784"/>
      <c r="AG147" s="784"/>
      <c r="AH147" s="784"/>
      <c r="AI147" s="784"/>
      <c r="AJ147" s="784"/>
      <c r="AK147" s="784"/>
      <c r="AL147" s="784"/>
      <c r="AM147" s="784"/>
      <c r="AN147" s="784"/>
      <c r="AO147" s="784"/>
      <c r="AP147" s="784"/>
      <c r="AQ147" s="784"/>
      <c r="AR147" s="784"/>
    </row>
    <row r="148" spans="1:44" s="24" customFormat="1" x14ac:dyDescent="0.25">
      <c r="A148" s="784"/>
      <c r="B148" s="784"/>
      <c r="C148" s="784"/>
      <c r="D148" s="784"/>
      <c r="E148" s="784"/>
      <c r="F148" s="785"/>
      <c r="G148" s="786"/>
      <c r="H148" s="787"/>
      <c r="I148" s="785"/>
      <c r="J148" s="785"/>
      <c r="K148" s="785"/>
      <c r="L148" s="785"/>
      <c r="M148" s="791"/>
      <c r="N148" s="793"/>
      <c r="O148" s="785"/>
      <c r="P148" s="784"/>
      <c r="Q148" s="784"/>
      <c r="R148" s="784"/>
      <c r="S148" s="784"/>
      <c r="T148" s="784" t="s">
        <v>380</v>
      </c>
      <c r="U148" s="784"/>
      <c r="V148" s="481" t="s">
        <v>378</v>
      </c>
      <c r="W148" s="481">
        <v>300</v>
      </c>
      <c r="X148" s="481" t="s">
        <v>14</v>
      </c>
      <c r="Y148" s="485">
        <v>900</v>
      </c>
      <c r="Z148" s="784"/>
      <c r="AA148" s="784"/>
      <c r="AB148" s="784"/>
      <c r="AC148" s="784"/>
      <c r="AD148" s="784"/>
      <c r="AE148" s="784"/>
      <c r="AF148" s="784"/>
      <c r="AG148" s="784"/>
      <c r="AH148" s="784"/>
      <c r="AI148" s="784"/>
      <c r="AJ148" s="784"/>
      <c r="AK148" s="784"/>
      <c r="AL148" s="784"/>
      <c r="AM148" s="784"/>
      <c r="AN148" s="784"/>
      <c r="AO148" s="784"/>
      <c r="AP148" s="784"/>
      <c r="AQ148" s="784"/>
      <c r="AR148" s="784"/>
    </row>
    <row r="149" spans="1:44" s="24" customFormat="1" ht="22.5" customHeight="1" x14ac:dyDescent="0.25">
      <c r="A149" s="481">
        <v>10</v>
      </c>
      <c r="B149" s="481">
        <v>297426</v>
      </c>
      <c r="C149" s="481" t="s">
        <v>382</v>
      </c>
      <c r="D149" s="481">
        <v>2.78</v>
      </c>
      <c r="E149" s="481">
        <v>16810.099999999999</v>
      </c>
      <c r="F149" s="483">
        <v>2.78</v>
      </c>
      <c r="G149" s="486">
        <v>16810.099999999999</v>
      </c>
      <c r="H149" s="783"/>
      <c r="I149" s="784"/>
      <c r="J149" s="481"/>
      <c r="K149" s="481"/>
      <c r="L149" s="481"/>
      <c r="M149" s="527"/>
      <c r="N149" s="792"/>
      <c r="O149" s="784"/>
      <c r="P149" s="481"/>
      <c r="Q149" s="481"/>
      <c r="R149" s="481"/>
      <c r="S149" s="485"/>
      <c r="T149" s="784" t="s">
        <v>383</v>
      </c>
      <c r="U149" s="784"/>
      <c r="V149" s="481" t="s">
        <v>333</v>
      </c>
      <c r="W149" s="481">
        <v>1</v>
      </c>
      <c r="X149" s="481" t="s">
        <v>331</v>
      </c>
      <c r="Y149" s="485">
        <v>1960</v>
      </c>
      <c r="Z149" s="784"/>
      <c r="AA149" s="784"/>
      <c r="AB149" s="784"/>
      <c r="AC149" s="784"/>
      <c r="AD149" s="784"/>
      <c r="AE149" s="784"/>
      <c r="AF149" s="784"/>
      <c r="AG149" s="784"/>
      <c r="AH149" s="784"/>
      <c r="AI149" s="784"/>
      <c r="AJ149" s="784"/>
      <c r="AK149" s="784"/>
      <c r="AL149" s="784"/>
      <c r="AM149" s="784"/>
      <c r="AN149" s="784"/>
      <c r="AO149" s="784"/>
      <c r="AP149" s="784"/>
      <c r="AQ149" s="784"/>
      <c r="AR149" s="784"/>
    </row>
    <row r="150" spans="1:44" s="24" customFormat="1" ht="17.25" customHeight="1" x14ac:dyDescent="0.25">
      <c r="A150" s="481">
        <v>11</v>
      </c>
      <c r="B150" s="481">
        <v>297402</v>
      </c>
      <c r="C150" s="481" t="s">
        <v>384</v>
      </c>
      <c r="D150" s="481">
        <v>0.44900000000000001</v>
      </c>
      <c r="E150" s="481">
        <v>2265.6</v>
      </c>
      <c r="F150" s="483">
        <v>0.44900000000000001</v>
      </c>
      <c r="G150" s="486">
        <v>2265.6</v>
      </c>
      <c r="H150" s="783"/>
      <c r="I150" s="784"/>
      <c r="J150" s="481"/>
      <c r="K150" s="481"/>
      <c r="L150" s="481"/>
      <c r="M150" s="527"/>
      <c r="N150" s="792"/>
      <c r="O150" s="784"/>
      <c r="P150" s="481"/>
      <c r="Q150" s="481"/>
      <c r="R150" s="481"/>
      <c r="S150" s="485"/>
      <c r="T150" s="784"/>
      <c r="U150" s="784"/>
      <c r="V150" s="481"/>
      <c r="W150" s="481"/>
      <c r="X150" s="481"/>
      <c r="Y150" s="485"/>
      <c r="Z150" s="481"/>
      <c r="AA150" s="481"/>
      <c r="AB150" s="481"/>
      <c r="AC150" s="481"/>
      <c r="AD150" s="481"/>
      <c r="AE150" s="485"/>
      <c r="AF150" s="481"/>
      <c r="AG150" s="481"/>
      <c r="AH150" s="481"/>
      <c r="AI150" s="481"/>
      <c r="AJ150" s="481"/>
      <c r="AK150" s="481"/>
      <c r="AL150" s="481"/>
      <c r="AM150" s="481"/>
      <c r="AN150" s="481"/>
      <c r="AO150" s="481"/>
      <c r="AP150" s="481"/>
      <c r="AQ150" s="485"/>
      <c r="AR150" s="455"/>
    </row>
    <row r="151" spans="1:44" s="24" customFormat="1" ht="18" customHeight="1" x14ac:dyDescent="0.25">
      <c r="A151" s="481">
        <v>12</v>
      </c>
      <c r="B151" s="481">
        <v>298364</v>
      </c>
      <c r="C151" s="481" t="s">
        <v>288</v>
      </c>
      <c r="D151" s="481">
        <v>0.59399999999999997</v>
      </c>
      <c r="E151" s="481">
        <v>3861</v>
      </c>
      <c r="F151" s="483">
        <v>0.59399999999999997</v>
      </c>
      <c r="G151" s="486">
        <v>3861</v>
      </c>
      <c r="H151" s="783"/>
      <c r="I151" s="784"/>
      <c r="J151" s="481"/>
      <c r="K151" s="481"/>
      <c r="L151" s="481"/>
      <c r="M151" s="527"/>
      <c r="N151" s="792"/>
      <c r="O151" s="784"/>
      <c r="P151" s="481"/>
      <c r="Q151" s="481"/>
      <c r="R151" s="481"/>
      <c r="S151" s="485"/>
      <c r="T151" s="784"/>
      <c r="U151" s="784"/>
      <c r="V151" s="481"/>
      <c r="W151" s="481"/>
      <c r="X151" s="481"/>
      <c r="Y151" s="485"/>
      <c r="Z151" s="481"/>
      <c r="AA151" s="481"/>
      <c r="AB151" s="481"/>
      <c r="AC151" s="481"/>
      <c r="AD151" s="481"/>
      <c r="AE151" s="485"/>
      <c r="AF151" s="481"/>
      <c r="AG151" s="481"/>
      <c r="AH151" s="481"/>
      <c r="AI151" s="481"/>
      <c r="AJ151" s="481"/>
      <c r="AK151" s="481"/>
      <c r="AL151" s="481"/>
      <c r="AM151" s="481"/>
      <c r="AN151" s="481"/>
      <c r="AO151" s="481"/>
      <c r="AP151" s="481"/>
      <c r="AQ151" s="485"/>
      <c r="AR151" s="455"/>
    </row>
    <row r="152" spans="1:44" s="24" customFormat="1" ht="15" customHeight="1" x14ac:dyDescent="0.25">
      <c r="A152" s="784">
        <v>13</v>
      </c>
      <c r="B152" s="784">
        <v>297704</v>
      </c>
      <c r="C152" s="784" t="s">
        <v>385</v>
      </c>
      <c r="D152" s="784">
        <v>1.7809999999999999</v>
      </c>
      <c r="E152" s="784">
        <v>13360.9</v>
      </c>
      <c r="F152" s="785">
        <v>1.7809999999999999</v>
      </c>
      <c r="G152" s="786">
        <v>13360.9</v>
      </c>
      <c r="H152" s="802" t="s">
        <v>386</v>
      </c>
      <c r="I152" s="803"/>
      <c r="J152" s="784" t="s">
        <v>9</v>
      </c>
      <c r="K152" s="481">
        <v>1.7809999999999999</v>
      </c>
      <c r="L152" s="481" t="s">
        <v>5</v>
      </c>
      <c r="M152" s="800">
        <v>13391.798860000001</v>
      </c>
      <c r="N152" s="792"/>
      <c r="O152" s="784"/>
      <c r="P152" s="784"/>
      <c r="Q152" s="784"/>
      <c r="R152" s="784"/>
      <c r="S152" s="790"/>
      <c r="T152" s="784"/>
      <c r="U152" s="784"/>
      <c r="V152" s="784"/>
      <c r="W152" s="784"/>
      <c r="X152" s="784"/>
      <c r="Y152" s="790"/>
      <c r="Z152" s="784"/>
      <c r="AA152" s="784"/>
      <c r="AB152" s="784"/>
      <c r="AC152" s="784"/>
      <c r="AD152" s="784"/>
      <c r="AE152" s="784"/>
      <c r="AF152" s="784"/>
      <c r="AG152" s="784"/>
      <c r="AH152" s="784"/>
      <c r="AI152" s="784"/>
      <c r="AJ152" s="784"/>
      <c r="AK152" s="784"/>
      <c r="AL152" s="784"/>
      <c r="AM152" s="784"/>
      <c r="AN152" s="784"/>
      <c r="AO152" s="784"/>
      <c r="AP152" s="784"/>
      <c r="AQ152" s="784"/>
      <c r="AR152" s="784"/>
    </row>
    <row r="153" spans="1:44" s="24" customFormat="1" x14ac:dyDescent="0.25">
      <c r="A153" s="784"/>
      <c r="B153" s="784"/>
      <c r="C153" s="784"/>
      <c r="D153" s="784"/>
      <c r="E153" s="784"/>
      <c r="F153" s="785"/>
      <c r="G153" s="786"/>
      <c r="H153" s="802"/>
      <c r="I153" s="803"/>
      <c r="J153" s="784"/>
      <c r="K153" s="490">
        <v>14960</v>
      </c>
      <c r="L153" s="490" t="s">
        <v>8</v>
      </c>
      <c r="M153" s="800"/>
      <c r="N153" s="792"/>
      <c r="O153" s="784"/>
      <c r="P153" s="784"/>
      <c r="Q153" s="784"/>
      <c r="R153" s="784"/>
      <c r="S153" s="790"/>
      <c r="T153" s="784"/>
      <c r="U153" s="784"/>
      <c r="V153" s="784"/>
      <c r="W153" s="784"/>
      <c r="X153" s="784"/>
      <c r="Y153" s="790"/>
      <c r="Z153" s="784"/>
      <c r="AA153" s="784"/>
      <c r="AB153" s="784"/>
      <c r="AC153" s="784"/>
      <c r="AD153" s="784"/>
      <c r="AE153" s="784"/>
      <c r="AF153" s="784"/>
      <c r="AG153" s="784"/>
      <c r="AH153" s="784"/>
      <c r="AI153" s="784"/>
      <c r="AJ153" s="784"/>
      <c r="AK153" s="784"/>
      <c r="AL153" s="784"/>
      <c r="AM153" s="784"/>
      <c r="AN153" s="784"/>
      <c r="AO153" s="784"/>
      <c r="AP153" s="784"/>
      <c r="AQ153" s="784"/>
      <c r="AR153" s="784"/>
    </row>
    <row r="154" spans="1:44" s="24" customFormat="1" ht="15" customHeight="1" x14ac:dyDescent="0.25">
      <c r="A154" s="784"/>
      <c r="B154" s="784"/>
      <c r="C154" s="784"/>
      <c r="D154" s="784"/>
      <c r="E154" s="784"/>
      <c r="F154" s="785"/>
      <c r="G154" s="786"/>
      <c r="H154" s="802"/>
      <c r="I154" s="803"/>
      <c r="J154" s="784" t="s">
        <v>10</v>
      </c>
      <c r="K154" s="481">
        <v>1.7809999999999999</v>
      </c>
      <c r="L154" s="481" t="s">
        <v>5</v>
      </c>
      <c r="M154" s="800">
        <v>32.299999999999997</v>
      </c>
      <c r="N154" s="792"/>
      <c r="O154" s="784"/>
      <c r="P154" s="784"/>
      <c r="Q154" s="784"/>
      <c r="R154" s="784"/>
      <c r="S154" s="790"/>
      <c r="T154" s="784"/>
      <c r="U154" s="784"/>
      <c r="V154" s="784"/>
      <c r="W154" s="784"/>
      <c r="X154" s="784"/>
      <c r="Y154" s="790"/>
      <c r="Z154" s="784"/>
      <c r="AA154" s="784"/>
      <c r="AB154" s="784"/>
      <c r="AC154" s="784"/>
      <c r="AD154" s="784"/>
      <c r="AE154" s="784"/>
      <c r="AF154" s="784"/>
      <c r="AG154" s="784"/>
      <c r="AH154" s="784"/>
      <c r="AI154" s="784"/>
      <c r="AJ154" s="784"/>
      <c r="AK154" s="784"/>
      <c r="AL154" s="784"/>
      <c r="AM154" s="784"/>
      <c r="AN154" s="784"/>
      <c r="AO154" s="784"/>
      <c r="AP154" s="784"/>
      <c r="AQ154" s="784"/>
      <c r="AR154" s="784"/>
    </row>
    <row r="155" spans="1:44" s="24" customFormat="1" x14ac:dyDescent="0.25">
      <c r="A155" s="784"/>
      <c r="B155" s="784"/>
      <c r="C155" s="784"/>
      <c r="D155" s="784"/>
      <c r="E155" s="784"/>
      <c r="F155" s="785"/>
      <c r="G155" s="786"/>
      <c r="H155" s="802"/>
      <c r="I155" s="803"/>
      <c r="J155" s="784"/>
      <c r="K155" s="481">
        <v>23.7</v>
      </c>
      <c r="L155" s="481" t="s">
        <v>8</v>
      </c>
      <c r="M155" s="800"/>
      <c r="N155" s="792"/>
      <c r="O155" s="784"/>
      <c r="P155" s="784"/>
      <c r="Q155" s="784"/>
      <c r="R155" s="784"/>
      <c r="S155" s="790"/>
      <c r="T155" s="784"/>
      <c r="U155" s="784"/>
      <c r="V155" s="784"/>
      <c r="W155" s="784"/>
      <c r="X155" s="784"/>
      <c r="Y155" s="790"/>
      <c r="Z155" s="784"/>
      <c r="AA155" s="784"/>
      <c r="AB155" s="784"/>
      <c r="AC155" s="784"/>
      <c r="AD155" s="784"/>
      <c r="AE155" s="784"/>
      <c r="AF155" s="784"/>
      <c r="AG155" s="784"/>
      <c r="AH155" s="784"/>
      <c r="AI155" s="784"/>
      <c r="AJ155" s="784"/>
      <c r="AK155" s="784"/>
      <c r="AL155" s="784"/>
      <c r="AM155" s="784"/>
      <c r="AN155" s="784"/>
      <c r="AO155" s="784"/>
      <c r="AP155" s="784"/>
      <c r="AQ155" s="784"/>
      <c r="AR155" s="784"/>
    </row>
    <row r="156" spans="1:44" s="24" customFormat="1" ht="36.75" customHeight="1" x14ac:dyDescent="0.25">
      <c r="A156" s="784">
        <v>14</v>
      </c>
      <c r="B156" s="784">
        <v>297802</v>
      </c>
      <c r="C156" s="784" t="s">
        <v>190</v>
      </c>
      <c r="D156" s="784">
        <v>2.87</v>
      </c>
      <c r="E156" s="784">
        <v>41615</v>
      </c>
      <c r="F156" s="785">
        <v>2.87</v>
      </c>
      <c r="G156" s="786">
        <v>41615</v>
      </c>
      <c r="H156" s="783" t="s">
        <v>387</v>
      </c>
      <c r="I156" s="784"/>
      <c r="J156" s="481" t="s">
        <v>388</v>
      </c>
      <c r="K156" s="481">
        <v>8</v>
      </c>
      <c r="L156" s="481" t="s">
        <v>331</v>
      </c>
      <c r="M156" s="567">
        <v>582.30298000000005</v>
      </c>
      <c r="N156" s="142"/>
      <c r="Z156" s="481"/>
      <c r="AA156" s="481"/>
      <c r="AB156" s="481"/>
      <c r="AC156" s="481"/>
      <c r="AD156" s="481"/>
      <c r="AE156" s="485"/>
      <c r="AF156" s="481"/>
      <c r="AG156" s="481"/>
      <c r="AH156" s="481"/>
      <c r="AI156" s="481"/>
      <c r="AJ156" s="481"/>
      <c r="AK156" s="481"/>
      <c r="AL156" s="481"/>
      <c r="AM156" s="481"/>
      <c r="AN156" s="481"/>
      <c r="AO156" s="481"/>
      <c r="AP156" s="481"/>
      <c r="AQ156" s="485"/>
      <c r="AR156" s="455"/>
    </row>
    <row r="157" spans="1:44" s="24" customFormat="1" ht="48.75" customHeight="1" x14ac:dyDescent="0.25">
      <c r="A157" s="784"/>
      <c r="B157" s="784"/>
      <c r="C157" s="784"/>
      <c r="D157" s="784"/>
      <c r="E157" s="784"/>
      <c r="F157" s="785"/>
      <c r="G157" s="786"/>
      <c r="H157" s="1011" t="s">
        <v>387</v>
      </c>
      <c r="I157" s="1005"/>
      <c r="J157" s="335" t="s">
        <v>801</v>
      </c>
      <c r="K157" s="335">
        <v>1</v>
      </c>
      <c r="L157" s="335"/>
      <c r="M157" s="573" t="s">
        <v>813</v>
      </c>
      <c r="N157" s="142"/>
      <c r="Z157" s="481"/>
      <c r="AA157" s="481"/>
      <c r="AB157" s="481"/>
      <c r="AC157" s="481"/>
      <c r="AD157" s="481"/>
      <c r="AE157" s="485"/>
      <c r="AF157" s="481"/>
      <c r="AG157" s="481"/>
      <c r="AH157" s="481"/>
      <c r="AI157" s="481"/>
      <c r="AJ157" s="481"/>
      <c r="AK157" s="481"/>
      <c r="AL157" s="481"/>
      <c r="AM157" s="481"/>
      <c r="AN157" s="481"/>
      <c r="AO157" s="481"/>
      <c r="AP157" s="481"/>
      <c r="AQ157" s="485"/>
      <c r="AR157" s="455"/>
    </row>
    <row r="158" spans="1:44" s="24" customFormat="1" ht="54" customHeight="1" x14ac:dyDescent="0.25">
      <c r="A158" s="784"/>
      <c r="B158" s="784"/>
      <c r="C158" s="784"/>
      <c r="D158" s="784"/>
      <c r="E158" s="784"/>
      <c r="F158" s="785"/>
      <c r="G158" s="786"/>
      <c r="H158" s="783" t="s">
        <v>387</v>
      </c>
      <c r="I158" s="784"/>
      <c r="J158" s="481" t="s">
        <v>799</v>
      </c>
      <c r="K158" s="490">
        <v>60</v>
      </c>
      <c r="L158" s="481" t="s">
        <v>6</v>
      </c>
      <c r="M158" s="567">
        <v>25.404664</v>
      </c>
      <c r="N158" s="142"/>
      <c r="Z158" s="481"/>
      <c r="AA158" s="481"/>
      <c r="AB158" s="481"/>
      <c r="AC158" s="481"/>
      <c r="AD158" s="481"/>
      <c r="AE158" s="485"/>
      <c r="AF158" s="481"/>
      <c r="AG158" s="481"/>
      <c r="AH158" s="481"/>
      <c r="AI158" s="481"/>
      <c r="AJ158" s="481"/>
      <c r="AK158" s="481"/>
      <c r="AL158" s="481"/>
      <c r="AM158" s="481"/>
      <c r="AN158" s="481"/>
      <c r="AO158" s="481"/>
      <c r="AP158" s="481"/>
      <c r="AQ158" s="485"/>
      <c r="AR158" s="455"/>
    </row>
    <row r="159" spans="1:44" s="24" customFormat="1" ht="33" customHeight="1" x14ac:dyDescent="0.25">
      <c r="A159" s="784"/>
      <c r="B159" s="784"/>
      <c r="C159" s="784"/>
      <c r="D159" s="784"/>
      <c r="E159" s="784"/>
      <c r="F159" s="785"/>
      <c r="G159" s="786"/>
      <c r="H159" s="787" t="s">
        <v>395</v>
      </c>
      <c r="I159" s="785"/>
      <c r="J159" s="481" t="s">
        <v>333</v>
      </c>
      <c r="K159" s="481">
        <v>1</v>
      </c>
      <c r="L159" s="481" t="s">
        <v>12</v>
      </c>
      <c r="M159" s="567">
        <v>2602.4793599999998</v>
      </c>
      <c r="N159" s="792" t="s">
        <v>395</v>
      </c>
      <c r="O159" s="784"/>
      <c r="P159" s="784" t="s">
        <v>390</v>
      </c>
      <c r="Q159" s="784">
        <v>32</v>
      </c>
      <c r="R159" s="784" t="s">
        <v>331</v>
      </c>
      <c r="S159" s="790">
        <v>400</v>
      </c>
      <c r="Z159" s="481"/>
      <c r="AA159" s="481"/>
      <c r="AB159" s="481"/>
      <c r="AC159" s="481"/>
      <c r="AD159" s="481"/>
      <c r="AE159" s="485"/>
      <c r="AF159" s="481"/>
      <c r="AG159" s="481"/>
      <c r="AH159" s="481"/>
      <c r="AI159" s="481"/>
      <c r="AJ159" s="481"/>
      <c r="AK159" s="481"/>
      <c r="AL159" s="481"/>
      <c r="AM159" s="481"/>
      <c r="AN159" s="481"/>
      <c r="AO159" s="481"/>
      <c r="AP159" s="481"/>
      <c r="AQ159" s="485"/>
      <c r="AR159" s="455"/>
    </row>
    <row r="160" spans="1:44" s="24" customFormat="1" ht="32.25" customHeight="1" x14ac:dyDescent="0.25">
      <c r="A160" s="784"/>
      <c r="B160" s="784"/>
      <c r="C160" s="784"/>
      <c r="D160" s="784"/>
      <c r="E160" s="784"/>
      <c r="F160" s="785"/>
      <c r="G160" s="786"/>
      <c r="H160" s="807" t="s">
        <v>395</v>
      </c>
      <c r="I160" s="808"/>
      <c r="J160" s="480" t="s">
        <v>750</v>
      </c>
      <c r="K160" s="480">
        <v>269</v>
      </c>
      <c r="L160" s="480" t="s">
        <v>6</v>
      </c>
      <c r="M160" s="572">
        <v>114.32362999999999</v>
      </c>
      <c r="N160" s="792"/>
      <c r="O160" s="784"/>
      <c r="P160" s="784"/>
      <c r="Q160" s="784"/>
      <c r="R160" s="784"/>
      <c r="S160" s="790"/>
      <c r="Z160" s="481"/>
      <c r="AA160" s="481"/>
      <c r="AB160" s="481"/>
      <c r="AC160" s="481"/>
      <c r="AD160" s="481"/>
      <c r="AE160" s="485"/>
      <c r="AF160" s="481"/>
      <c r="AG160" s="481"/>
      <c r="AH160" s="481"/>
      <c r="AI160" s="481"/>
      <c r="AJ160" s="481"/>
      <c r="AK160" s="481"/>
      <c r="AL160" s="481"/>
      <c r="AM160" s="481"/>
      <c r="AN160" s="481"/>
      <c r="AO160" s="481"/>
      <c r="AP160" s="481"/>
      <c r="AQ160" s="485"/>
      <c r="AR160" s="455"/>
    </row>
    <row r="161" spans="1:44" s="24" customFormat="1" x14ac:dyDescent="0.25">
      <c r="A161" s="784"/>
      <c r="B161" s="784"/>
      <c r="C161" s="784"/>
      <c r="D161" s="784"/>
      <c r="E161" s="784"/>
      <c r="F161" s="785"/>
      <c r="G161" s="786"/>
      <c r="H161" s="787"/>
      <c r="I161" s="785"/>
      <c r="J161" s="483"/>
      <c r="K161" s="483"/>
      <c r="L161" s="483"/>
      <c r="M161" s="529"/>
      <c r="N161" s="792" t="s">
        <v>389</v>
      </c>
      <c r="O161" s="784"/>
      <c r="P161" s="481" t="s">
        <v>390</v>
      </c>
      <c r="Q161" s="481">
        <v>8</v>
      </c>
      <c r="R161" s="481" t="s">
        <v>331</v>
      </c>
      <c r="S161" s="485">
        <v>100</v>
      </c>
      <c r="T161" s="1023" t="s">
        <v>389</v>
      </c>
      <c r="U161" s="1023"/>
      <c r="V161" s="784" t="s">
        <v>333</v>
      </c>
      <c r="W161" s="784">
        <v>1</v>
      </c>
      <c r="X161" s="784" t="s">
        <v>331</v>
      </c>
      <c r="Y161" s="790">
        <v>1343</v>
      </c>
      <c r="Z161" s="481"/>
      <c r="AA161" s="481"/>
      <c r="AB161" s="481"/>
      <c r="AC161" s="481"/>
      <c r="AD161" s="481"/>
      <c r="AE161" s="485"/>
      <c r="AF161" s="481"/>
      <c r="AG161" s="481"/>
      <c r="AH161" s="481"/>
      <c r="AI161" s="481"/>
      <c r="AJ161" s="481"/>
      <c r="AK161" s="481"/>
      <c r="AL161" s="481"/>
      <c r="AM161" s="481"/>
      <c r="AN161" s="481"/>
      <c r="AO161" s="481"/>
      <c r="AP161" s="481"/>
      <c r="AQ161" s="485"/>
      <c r="AR161" s="455"/>
    </row>
    <row r="162" spans="1:44" s="24" customFormat="1" ht="28.5" customHeight="1" x14ac:dyDescent="0.25">
      <c r="A162" s="784"/>
      <c r="B162" s="784"/>
      <c r="C162" s="784"/>
      <c r="D162" s="784"/>
      <c r="E162" s="784"/>
      <c r="F162" s="785"/>
      <c r="G162" s="786"/>
      <c r="H162" s="787"/>
      <c r="I162" s="785"/>
      <c r="J162" s="785"/>
      <c r="K162" s="785"/>
      <c r="L162" s="785"/>
      <c r="M162" s="791"/>
      <c r="N162" s="792"/>
      <c r="O162" s="784"/>
      <c r="P162" s="481" t="s">
        <v>391</v>
      </c>
      <c r="Q162" s="481">
        <v>50</v>
      </c>
      <c r="R162" s="481" t="s">
        <v>14</v>
      </c>
      <c r="S162" s="485">
        <v>150</v>
      </c>
      <c r="T162" s="1023"/>
      <c r="U162" s="1023"/>
      <c r="V162" s="784"/>
      <c r="W162" s="784"/>
      <c r="X162" s="784"/>
      <c r="Y162" s="790"/>
      <c r="Z162" s="481"/>
      <c r="AA162" s="481"/>
      <c r="AB162" s="481"/>
      <c r="AC162" s="481"/>
      <c r="AD162" s="481"/>
      <c r="AE162" s="485"/>
      <c r="AF162" s="481"/>
      <c r="AG162" s="481"/>
      <c r="AH162" s="481"/>
      <c r="AI162" s="481"/>
      <c r="AJ162" s="481"/>
      <c r="AK162" s="481"/>
      <c r="AL162" s="481"/>
      <c r="AM162" s="481"/>
      <c r="AN162" s="481"/>
      <c r="AO162" s="481"/>
      <c r="AP162" s="481"/>
      <c r="AQ162" s="485"/>
      <c r="AR162" s="455"/>
    </row>
    <row r="163" spans="1:44" s="24" customFormat="1" ht="25.5" customHeight="1" x14ac:dyDescent="0.25">
      <c r="A163" s="784"/>
      <c r="B163" s="784"/>
      <c r="C163" s="784"/>
      <c r="D163" s="784"/>
      <c r="E163" s="784"/>
      <c r="F163" s="785"/>
      <c r="G163" s="786"/>
      <c r="H163" s="787"/>
      <c r="I163" s="785"/>
      <c r="J163" s="785"/>
      <c r="K163" s="785"/>
      <c r="L163" s="785"/>
      <c r="M163" s="791"/>
      <c r="N163" s="792" t="s">
        <v>393</v>
      </c>
      <c r="O163" s="784"/>
      <c r="P163" s="481" t="s">
        <v>390</v>
      </c>
      <c r="Q163" s="481">
        <v>20</v>
      </c>
      <c r="R163" s="481" t="s">
        <v>331</v>
      </c>
      <c r="S163" s="485">
        <v>212</v>
      </c>
      <c r="T163" s="784" t="s">
        <v>394</v>
      </c>
      <c r="U163" s="784"/>
      <c r="V163" s="481" t="s">
        <v>333</v>
      </c>
      <c r="W163" s="481">
        <v>1</v>
      </c>
      <c r="X163" s="481" t="s">
        <v>331</v>
      </c>
      <c r="Y163" s="485">
        <v>2200</v>
      </c>
      <c r="Z163" s="481"/>
      <c r="AA163" s="481"/>
      <c r="AB163" s="481"/>
      <c r="AC163" s="481"/>
      <c r="AD163" s="481"/>
      <c r="AE163" s="485"/>
      <c r="AF163" s="481"/>
      <c r="AG163" s="481"/>
      <c r="AH163" s="481"/>
      <c r="AI163" s="481"/>
      <c r="AJ163" s="481"/>
      <c r="AK163" s="481"/>
      <c r="AL163" s="481"/>
      <c r="AM163" s="481"/>
      <c r="AN163" s="481"/>
      <c r="AO163" s="481"/>
      <c r="AP163" s="481"/>
      <c r="AQ163" s="485"/>
      <c r="AR163" s="455"/>
    </row>
    <row r="164" spans="1:44" s="24" customFormat="1" x14ac:dyDescent="0.25">
      <c r="A164" s="784"/>
      <c r="B164" s="784"/>
      <c r="C164" s="784"/>
      <c r="D164" s="784"/>
      <c r="E164" s="784"/>
      <c r="F164" s="785"/>
      <c r="G164" s="786"/>
      <c r="H164" s="787"/>
      <c r="I164" s="785"/>
      <c r="J164" s="785"/>
      <c r="K164" s="785"/>
      <c r="L164" s="785"/>
      <c r="M164" s="791"/>
      <c r="N164" s="792" t="s">
        <v>396</v>
      </c>
      <c r="O164" s="784"/>
      <c r="P164" s="481" t="s">
        <v>390</v>
      </c>
      <c r="Q164" s="481">
        <v>8</v>
      </c>
      <c r="R164" s="481" t="s">
        <v>331</v>
      </c>
      <c r="S164" s="485">
        <v>100</v>
      </c>
      <c r="T164" s="784"/>
      <c r="U164" s="784"/>
      <c r="V164" s="481"/>
      <c r="W164" s="481"/>
      <c r="X164" s="481"/>
      <c r="Y164" s="485"/>
      <c r="Z164" s="481"/>
      <c r="AA164" s="481"/>
      <c r="AB164" s="481"/>
      <c r="AC164" s="481"/>
      <c r="AD164" s="481"/>
      <c r="AE164" s="485"/>
      <c r="AF164" s="481"/>
      <c r="AG164" s="481"/>
      <c r="AH164" s="481"/>
      <c r="AI164" s="481"/>
      <c r="AJ164" s="481"/>
      <c r="AK164" s="481"/>
      <c r="AL164" s="481"/>
      <c r="AM164" s="481"/>
      <c r="AN164" s="481"/>
      <c r="AO164" s="481"/>
      <c r="AP164" s="481"/>
      <c r="AQ164" s="485"/>
      <c r="AR164" s="455"/>
    </row>
    <row r="165" spans="1:44" s="24" customFormat="1" ht="43.5" customHeight="1" x14ac:dyDescent="0.25">
      <c r="A165" s="784"/>
      <c r="B165" s="784"/>
      <c r="C165" s="784"/>
      <c r="D165" s="784"/>
      <c r="E165" s="784"/>
      <c r="F165" s="785"/>
      <c r="G165" s="786"/>
      <c r="H165" s="787"/>
      <c r="I165" s="785"/>
      <c r="J165" s="785"/>
      <c r="K165" s="785"/>
      <c r="L165" s="785"/>
      <c r="M165" s="791"/>
      <c r="N165" s="792" t="s">
        <v>398</v>
      </c>
      <c r="O165" s="784"/>
      <c r="P165" s="481" t="s">
        <v>390</v>
      </c>
      <c r="Q165" s="481">
        <v>24</v>
      </c>
      <c r="R165" s="481" t="s">
        <v>331</v>
      </c>
      <c r="S165" s="485">
        <v>224</v>
      </c>
      <c r="T165" s="784" t="s">
        <v>392</v>
      </c>
      <c r="U165" s="784"/>
      <c r="V165" s="481" t="s">
        <v>333</v>
      </c>
      <c r="W165" s="481">
        <v>1</v>
      </c>
      <c r="X165" s="481" t="s">
        <v>331</v>
      </c>
      <c r="Y165" s="485">
        <v>2200</v>
      </c>
      <c r="Z165" s="481"/>
      <c r="AA165" s="481"/>
      <c r="AB165" s="481"/>
      <c r="AC165" s="481"/>
      <c r="AD165" s="481"/>
      <c r="AE165" s="485"/>
      <c r="AF165" s="481"/>
      <c r="AG165" s="481"/>
      <c r="AH165" s="481"/>
      <c r="AI165" s="481"/>
      <c r="AJ165" s="481"/>
      <c r="AK165" s="481"/>
      <c r="AL165" s="481"/>
      <c r="AM165" s="481"/>
      <c r="AN165" s="481"/>
      <c r="AO165" s="481"/>
      <c r="AP165" s="481"/>
      <c r="AQ165" s="485"/>
      <c r="AR165" s="455"/>
    </row>
    <row r="166" spans="1:44" s="24" customFormat="1" ht="28.5" customHeight="1" x14ac:dyDescent="0.25">
      <c r="A166" s="784"/>
      <c r="B166" s="784"/>
      <c r="C166" s="784"/>
      <c r="D166" s="784"/>
      <c r="E166" s="784"/>
      <c r="F166" s="785"/>
      <c r="G166" s="786"/>
      <c r="H166" s="787"/>
      <c r="I166" s="785"/>
      <c r="J166" s="785"/>
      <c r="K166" s="785"/>
      <c r="L166" s="785"/>
      <c r="M166" s="791"/>
      <c r="N166" s="792" t="s">
        <v>400</v>
      </c>
      <c r="O166" s="784"/>
      <c r="P166" s="481" t="s">
        <v>390</v>
      </c>
      <c r="Q166" s="481">
        <v>8</v>
      </c>
      <c r="R166" s="481" t="s">
        <v>331</v>
      </c>
      <c r="S166" s="485">
        <v>100</v>
      </c>
      <c r="T166" s="784" t="s">
        <v>397</v>
      </c>
      <c r="U166" s="784"/>
      <c r="V166" s="481" t="s">
        <v>333</v>
      </c>
      <c r="W166" s="481">
        <v>1</v>
      </c>
      <c r="X166" s="481" t="s">
        <v>331</v>
      </c>
      <c r="Y166" s="485">
        <v>1343</v>
      </c>
      <c r="Z166" s="481"/>
      <c r="AA166" s="481"/>
      <c r="AB166" s="481"/>
      <c r="AC166" s="481"/>
      <c r="AD166" s="481"/>
      <c r="AE166" s="485"/>
      <c r="AF166" s="481"/>
      <c r="AG166" s="481"/>
      <c r="AH166" s="481"/>
      <c r="AI166" s="481"/>
      <c r="AJ166" s="481"/>
      <c r="AK166" s="481"/>
      <c r="AL166" s="481"/>
      <c r="AM166" s="481"/>
      <c r="AN166" s="481"/>
      <c r="AO166" s="481"/>
      <c r="AP166" s="481"/>
      <c r="AQ166" s="485"/>
      <c r="AR166" s="455"/>
    </row>
    <row r="167" spans="1:44" s="24" customFormat="1" ht="32.25" customHeight="1" x14ac:dyDescent="0.25">
      <c r="A167" s="784"/>
      <c r="B167" s="784"/>
      <c r="C167" s="784"/>
      <c r="D167" s="784"/>
      <c r="E167" s="784"/>
      <c r="F167" s="785"/>
      <c r="G167" s="786"/>
      <c r="H167" s="787"/>
      <c r="I167" s="785"/>
      <c r="J167" s="785"/>
      <c r="K167" s="785"/>
      <c r="L167" s="785"/>
      <c r="M167" s="791"/>
      <c r="N167" s="792" t="s">
        <v>402</v>
      </c>
      <c r="O167" s="784"/>
      <c r="P167" s="481" t="s">
        <v>403</v>
      </c>
      <c r="Q167" s="481">
        <v>200</v>
      </c>
      <c r="R167" s="481" t="s">
        <v>14</v>
      </c>
      <c r="S167" s="485">
        <f>Q167*3</f>
        <v>600</v>
      </c>
      <c r="T167" s="784"/>
      <c r="U167" s="784"/>
      <c r="V167" s="481"/>
      <c r="W167" s="481"/>
      <c r="X167" s="481"/>
      <c r="Y167" s="485"/>
      <c r="Z167" s="481"/>
      <c r="AA167" s="481"/>
      <c r="AB167" s="481"/>
      <c r="AC167" s="481"/>
      <c r="AD167" s="481"/>
      <c r="AE167" s="485"/>
      <c r="AF167" s="481"/>
      <c r="AG167" s="481"/>
      <c r="AH167" s="481"/>
      <c r="AI167" s="481"/>
      <c r="AJ167" s="481"/>
      <c r="AK167" s="481"/>
      <c r="AL167" s="481"/>
      <c r="AM167" s="481"/>
      <c r="AN167" s="481"/>
      <c r="AO167" s="481"/>
      <c r="AP167" s="481"/>
      <c r="AQ167" s="485"/>
      <c r="AR167" s="455"/>
    </row>
    <row r="168" spans="1:44" s="24" customFormat="1" ht="28.5" customHeight="1" x14ac:dyDescent="0.25">
      <c r="A168" s="784"/>
      <c r="B168" s="784"/>
      <c r="C168" s="784"/>
      <c r="D168" s="784"/>
      <c r="E168" s="784"/>
      <c r="F168" s="785"/>
      <c r="G168" s="786"/>
      <c r="H168" s="787"/>
      <c r="I168" s="785"/>
      <c r="J168" s="504"/>
      <c r="K168" s="504"/>
      <c r="L168" s="504"/>
      <c r="M168" s="531"/>
      <c r="N168" s="479" t="s">
        <v>404</v>
      </c>
      <c r="O168" s="481" t="s">
        <v>405</v>
      </c>
      <c r="P168" s="481" t="s">
        <v>44</v>
      </c>
      <c r="Q168" s="481">
        <v>8</v>
      </c>
      <c r="R168" s="481" t="s">
        <v>331</v>
      </c>
      <c r="S168" s="485">
        <v>509</v>
      </c>
      <c r="T168" s="784"/>
      <c r="U168" s="784"/>
      <c r="V168" s="481"/>
      <c r="W168" s="481"/>
      <c r="X168" s="481"/>
      <c r="Y168" s="485"/>
      <c r="Z168" s="481"/>
      <c r="AA168" s="481"/>
      <c r="AB168" s="481"/>
      <c r="AC168" s="481"/>
      <c r="AD168" s="481"/>
      <c r="AE168" s="485"/>
      <c r="AF168" s="481"/>
      <c r="AG168" s="481"/>
      <c r="AH168" s="481"/>
      <c r="AI168" s="481"/>
      <c r="AJ168" s="481"/>
      <c r="AK168" s="481"/>
      <c r="AL168" s="481"/>
      <c r="AM168" s="481"/>
      <c r="AN168" s="481"/>
      <c r="AO168" s="481"/>
      <c r="AP168" s="481"/>
      <c r="AQ168" s="485"/>
      <c r="AR168" s="455"/>
    </row>
    <row r="169" spans="1:44" s="24" customFormat="1" ht="24.75" customHeight="1" x14ac:dyDescent="0.25">
      <c r="A169" s="784"/>
      <c r="B169" s="784"/>
      <c r="C169" s="784"/>
      <c r="D169" s="784"/>
      <c r="E169" s="784"/>
      <c r="F169" s="785"/>
      <c r="G169" s="786"/>
      <c r="H169" s="787"/>
      <c r="I169" s="785"/>
      <c r="J169" s="504"/>
      <c r="K169" s="504"/>
      <c r="L169" s="504"/>
      <c r="M169" s="531"/>
      <c r="N169" s="788"/>
      <c r="O169" s="735"/>
      <c r="T169" s="784" t="s">
        <v>399</v>
      </c>
      <c r="U169" s="784"/>
      <c r="V169" s="481" t="s">
        <v>333</v>
      </c>
      <c r="W169" s="481">
        <v>1</v>
      </c>
      <c r="X169" s="481" t="s">
        <v>331</v>
      </c>
      <c r="Y169" s="485">
        <v>1343</v>
      </c>
      <c r="Z169" s="481"/>
      <c r="AA169" s="481"/>
      <c r="AB169" s="481"/>
      <c r="AC169" s="481"/>
      <c r="AD169" s="481"/>
      <c r="AE169" s="485"/>
      <c r="AF169" s="481"/>
      <c r="AG169" s="481"/>
      <c r="AH169" s="481"/>
      <c r="AI169" s="481"/>
      <c r="AJ169" s="481"/>
      <c r="AK169" s="481"/>
      <c r="AL169" s="481"/>
      <c r="AM169" s="481"/>
      <c r="AN169" s="481"/>
      <c r="AO169" s="481"/>
      <c r="AP169" s="481"/>
      <c r="AQ169" s="485"/>
      <c r="AR169" s="455"/>
    </row>
    <row r="170" spans="1:44" s="24" customFormat="1" ht="28.5" customHeight="1" x14ac:dyDescent="0.25">
      <c r="A170" s="784"/>
      <c r="B170" s="784"/>
      <c r="C170" s="784"/>
      <c r="D170" s="784"/>
      <c r="E170" s="784"/>
      <c r="F170" s="785"/>
      <c r="G170" s="786"/>
      <c r="H170" s="787"/>
      <c r="I170" s="785"/>
      <c r="J170" s="785"/>
      <c r="K170" s="785"/>
      <c r="L170" s="785"/>
      <c r="M170" s="791"/>
      <c r="N170" s="788"/>
      <c r="O170" s="735"/>
      <c r="P170" s="735"/>
      <c r="Q170" s="735"/>
      <c r="R170" s="735"/>
      <c r="S170" s="735"/>
      <c r="T170" s="784" t="s">
        <v>401</v>
      </c>
      <c r="U170" s="784"/>
      <c r="V170" s="481" t="s">
        <v>333</v>
      </c>
      <c r="W170" s="481">
        <v>1</v>
      </c>
      <c r="X170" s="481" t="s">
        <v>331</v>
      </c>
      <c r="Y170" s="485">
        <v>2200</v>
      </c>
      <c r="Z170" s="481"/>
      <c r="AA170" s="481"/>
      <c r="AB170" s="481"/>
      <c r="AC170" s="481"/>
      <c r="AD170" s="481"/>
      <c r="AE170" s="485"/>
      <c r="AF170" s="481"/>
      <c r="AG170" s="481"/>
      <c r="AH170" s="481"/>
      <c r="AI170" s="481"/>
      <c r="AJ170" s="481"/>
      <c r="AK170" s="481"/>
      <c r="AL170" s="481"/>
      <c r="AM170" s="481"/>
      <c r="AN170" s="481"/>
      <c r="AO170" s="481"/>
      <c r="AP170" s="481"/>
      <c r="AQ170" s="481"/>
      <c r="AR170" s="481"/>
    </row>
    <row r="171" spans="1:44" s="24" customFormat="1" ht="21" customHeight="1" x14ac:dyDescent="0.25">
      <c r="A171" s="784"/>
      <c r="B171" s="784"/>
      <c r="C171" s="784"/>
      <c r="D171" s="784"/>
      <c r="E171" s="784"/>
      <c r="F171" s="785"/>
      <c r="G171" s="786"/>
      <c r="H171" s="787"/>
      <c r="I171" s="785"/>
      <c r="J171" s="785"/>
      <c r="K171" s="785"/>
      <c r="L171" s="785"/>
      <c r="M171" s="791"/>
      <c r="N171" s="788"/>
      <c r="O171" s="735"/>
      <c r="P171" s="735"/>
      <c r="Q171" s="735"/>
      <c r="R171" s="735"/>
      <c r="S171" s="735"/>
      <c r="T171" s="481">
        <v>0</v>
      </c>
      <c r="U171" s="481">
        <v>1.87</v>
      </c>
      <c r="V171" s="784" t="s">
        <v>9</v>
      </c>
      <c r="W171" s="481">
        <v>2.87</v>
      </c>
      <c r="X171" s="481" t="s">
        <v>5</v>
      </c>
      <c r="Y171" s="789">
        <v>62422.5</v>
      </c>
      <c r="Z171" s="481"/>
      <c r="AA171" s="481"/>
      <c r="AB171" s="481"/>
      <c r="AC171" s="481"/>
      <c r="AD171" s="481"/>
      <c r="AE171" s="485"/>
      <c r="AF171" s="481"/>
      <c r="AG171" s="481"/>
      <c r="AH171" s="481"/>
      <c r="AI171" s="481"/>
      <c r="AJ171" s="481"/>
      <c r="AK171" s="481"/>
      <c r="AL171" s="481"/>
      <c r="AM171" s="481"/>
      <c r="AN171" s="481"/>
      <c r="AO171" s="481"/>
      <c r="AP171" s="481"/>
      <c r="AQ171" s="481"/>
      <c r="AR171" s="481"/>
    </row>
    <row r="172" spans="1:44" s="24" customFormat="1" ht="25.5" customHeight="1" x14ac:dyDescent="0.25">
      <c r="A172" s="784"/>
      <c r="B172" s="784"/>
      <c r="C172" s="784"/>
      <c r="D172" s="784"/>
      <c r="E172" s="784"/>
      <c r="F172" s="785"/>
      <c r="G172" s="786"/>
      <c r="H172" s="787"/>
      <c r="I172" s="785"/>
      <c r="J172" s="483"/>
      <c r="K172" s="483"/>
      <c r="L172" s="483"/>
      <c r="M172" s="532"/>
      <c r="N172" s="788"/>
      <c r="O172" s="735"/>
      <c r="T172" s="481">
        <v>0</v>
      </c>
      <c r="U172" s="481">
        <v>1.87</v>
      </c>
      <c r="V172" s="784"/>
      <c r="W172" s="481">
        <v>41615</v>
      </c>
      <c r="X172" s="481" t="s">
        <v>8</v>
      </c>
      <c r="Y172" s="789"/>
      <c r="Z172" s="481"/>
      <c r="AA172" s="481"/>
      <c r="AB172" s="481"/>
      <c r="AC172" s="481"/>
      <c r="AD172" s="481"/>
      <c r="AE172" s="485"/>
      <c r="AF172" s="481"/>
      <c r="AG172" s="481"/>
      <c r="AH172" s="481"/>
      <c r="AI172" s="481"/>
      <c r="AJ172" s="481"/>
      <c r="AK172" s="481"/>
      <c r="AL172" s="481"/>
      <c r="AM172" s="481"/>
      <c r="AN172" s="481"/>
      <c r="AO172" s="481"/>
      <c r="AP172" s="481"/>
      <c r="AQ172" s="481"/>
      <c r="AR172" s="481"/>
    </row>
    <row r="173" spans="1:44" s="24" customFormat="1" ht="45" x14ac:dyDescent="0.25">
      <c r="A173" s="784">
        <v>15</v>
      </c>
      <c r="B173" s="784">
        <v>297449</v>
      </c>
      <c r="C173" s="784" t="s">
        <v>191</v>
      </c>
      <c r="D173" s="784">
        <v>6.1689999999999996</v>
      </c>
      <c r="E173" s="784">
        <v>91252.5</v>
      </c>
      <c r="F173" s="785">
        <v>6.1689999999999996</v>
      </c>
      <c r="G173" s="786">
        <v>91252.5</v>
      </c>
      <c r="H173" s="783" t="s">
        <v>408</v>
      </c>
      <c r="I173" s="784"/>
      <c r="J173" s="481" t="s">
        <v>409</v>
      </c>
      <c r="K173" s="481">
        <v>200</v>
      </c>
      <c r="L173" s="481" t="s">
        <v>14</v>
      </c>
      <c r="M173" s="567">
        <v>1335.5402200000001</v>
      </c>
      <c r="N173" s="479"/>
      <c r="O173" s="481"/>
      <c r="P173" s="481"/>
      <c r="Q173" s="481"/>
      <c r="R173" s="481"/>
      <c r="S173" s="485"/>
      <c r="T173" s="735"/>
      <c r="U173" s="735"/>
      <c r="W173" s="481"/>
      <c r="X173" s="481"/>
      <c r="Y173" s="481"/>
      <c r="Z173" s="481"/>
      <c r="AA173" s="481"/>
      <c r="AB173" s="481"/>
      <c r="AC173" s="481"/>
      <c r="AD173" s="481"/>
      <c r="AE173" s="485"/>
      <c r="AF173" s="481"/>
      <c r="AG173" s="481"/>
      <c r="AH173" s="481"/>
      <c r="AI173" s="481"/>
      <c r="AJ173" s="481"/>
      <c r="AK173" s="481"/>
      <c r="AL173" s="481"/>
      <c r="AM173" s="481"/>
      <c r="AN173" s="481"/>
      <c r="AO173" s="481"/>
      <c r="AP173" s="481"/>
      <c r="AQ173" s="481"/>
      <c r="AR173" s="481"/>
    </row>
    <row r="174" spans="1:44" s="24" customFormat="1" ht="61.5" customHeight="1" x14ac:dyDescent="0.25">
      <c r="A174" s="784"/>
      <c r="B174" s="784"/>
      <c r="C174" s="784"/>
      <c r="D174" s="784"/>
      <c r="E174" s="784"/>
      <c r="F174" s="785"/>
      <c r="G174" s="786"/>
      <c r="H174" s="783"/>
      <c r="I174" s="784"/>
      <c r="J174" s="481" t="s">
        <v>718</v>
      </c>
      <c r="K174" s="481">
        <v>190</v>
      </c>
      <c r="L174" s="481" t="s">
        <v>331</v>
      </c>
      <c r="M174" s="567">
        <v>469.15230000000003</v>
      </c>
      <c r="N174" s="479"/>
      <c r="O174" s="481"/>
      <c r="P174" s="481"/>
      <c r="Q174" s="481"/>
      <c r="R174" s="481"/>
      <c r="S174" s="485"/>
      <c r="T174" s="735"/>
      <c r="U174" s="735"/>
      <c r="W174" s="481"/>
      <c r="X174" s="481"/>
      <c r="Y174" s="481"/>
      <c r="Z174" s="481"/>
      <c r="AA174" s="481"/>
      <c r="AB174" s="481"/>
      <c r="AC174" s="481"/>
      <c r="AD174" s="481"/>
      <c r="AE174" s="485"/>
      <c r="AF174" s="481"/>
      <c r="AG174" s="481"/>
      <c r="AH174" s="481"/>
      <c r="AI174" s="481"/>
      <c r="AJ174" s="481"/>
      <c r="AK174" s="481"/>
      <c r="AL174" s="481"/>
      <c r="AM174" s="481"/>
      <c r="AN174" s="481"/>
      <c r="AO174" s="481"/>
      <c r="AP174" s="481"/>
      <c r="AQ174" s="481"/>
      <c r="AR174" s="481"/>
    </row>
    <row r="175" spans="1:44" s="24" customFormat="1" ht="45.75" customHeight="1" x14ac:dyDescent="0.25">
      <c r="A175" s="784"/>
      <c r="B175" s="784"/>
      <c r="C175" s="784"/>
      <c r="D175" s="784"/>
      <c r="E175" s="784"/>
      <c r="F175" s="785"/>
      <c r="G175" s="786"/>
      <c r="H175" s="783"/>
      <c r="I175" s="784"/>
      <c r="J175" s="335" t="s">
        <v>330</v>
      </c>
      <c r="K175" s="335">
        <v>1</v>
      </c>
      <c r="L175" s="335" t="s">
        <v>331</v>
      </c>
      <c r="M175" s="573" t="s">
        <v>813</v>
      </c>
      <c r="N175" s="479"/>
      <c r="O175" s="481"/>
      <c r="P175" s="481"/>
      <c r="Q175" s="481"/>
      <c r="R175" s="481"/>
      <c r="S175" s="485"/>
      <c r="T175" s="735"/>
      <c r="U175" s="735"/>
      <c r="V175" s="481"/>
      <c r="W175" s="481"/>
      <c r="X175" s="481"/>
      <c r="Y175" s="485"/>
      <c r="Z175" s="481"/>
      <c r="AA175" s="481"/>
      <c r="AB175" s="481"/>
      <c r="AC175" s="481"/>
      <c r="AD175" s="481"/>
      <c r="AE175" s="485"/>
      <c r="AF175" s="481"/>
      <c r="AG175" s="481"/>
      <c r="AH175" s="481"/>
      <c r="AI175" s="481"/>
      <c r="AJ175" s="481"/>
      <c r="AK175" s="481"/>
      <c r="AL175" s="481"/>
      <c r="AM175" s="481"/>
      <c r="AN175" s="481"/>
      <c r="AO175" s="481"/>
      <c r="AP175" s="481"/>
      <c r="AQ175" s="481"/>
      <c r="AR175" s="481"/>
    </row>
    <row r="176" spans="1:44" s="24" customFormat="1" ht="38.25" customHeight="1" x14ac:dyDescent="0.25">
      <c r="A176" s="784"/>
      <c r="B176" s="784"/>
      <c r="C176" s="784"/>
      <c r="D176" s="784"/>
      <c r="E176" s="784"/>
      <c r="F176" s="785"/>
      <c r="G176" s="786"/>
      <c r="H176" s="783"/>
      <c r="I176" s="784"/>
      <c r="J176" s="481"/>
      <c r="K176" s="481"/>
      <c r="L176" s="481"/>
      <c r="M176" s="527"/>
      <c r="N176" s="479"/>
      <c r="O176" s="481"/>
      <c r="P176" s="481"/>
      <c r="Q176" s="481"/>
      <c r="R176" s="481"/>
      <c r="S176" s="485"/>
      <c r="T176" s="784" t="s">
        <v>406</v>
      </c>
      <c r="U176" s="784"/>
      <c r="V176" s="481" t="s">
        <v>333</v>
      </c>
      <c r="W176" s="481">
        <v>1</v>
      </c>
      <c r="X176" s="481" t="s">
        <v>331</v>
      </c>
      <c r="Y176" s="485">
        <v>2200</v>
      </c>
      <c r="Z176" s="481"/>
      <c r="AA176" s="481"/>
      <c r="AB176" s="481"/>
      <c r="AC176" s="481"/>
      <c r="AD176" s="481"/>
      <c r="AE176" s="485"/>
      <c r="AF176" s="481"/>
      <c r="AG176" s="481"/>
      <c r="AH176" s="481"/>
      <c r="AI176" s="481"/>
      <c r="AJ176" s="481"/>
      <c r="AK176" s="481"/>
      <c r="AL176" s="481"/>
      <c r="AM176" s="481"/>
      <c r="AN176" s="481"/>
      <c r="AO176" s="481"/>
      <c r="AP176" s="481"/>
      <c r="AQ176" s="481"/>
      <c r="AR176" s="481"/>
    </row>
    <row r="177" spans="1:44" s="24" customFormat="1" ht="38.25" customHeight="1" x14ac:dyDescent="0.25">
      <c r="A177" s="784"/>
      <c r="B177" s="784"/>
      <c r="C177" s="784"/>
      <c r="D177" s="784"/>
      <c r="E177" s="784"/>
      <c r="F177" s="785"/>
      <c r="G177" s="786"/>
      <c r="H177" s="783"/>
      <c r="I177" s="784"/>
      <c r="J177" s="481"/>
      <c r="K177" s="481"/>
      <c r="L177" s="481"/>
      <c r="M177" s="527"/>
      <c r="N177" s="479"/>
      <c r="O177" s="481"/>
      <c r="P177" s="481"/>
      <c r="Q177" s="481"/>
      <c r="R177" s="481"/>
      <c r="S177" s="485"/>
      <c r="T177" s="784" t="s">
        <v>410</v>
      </c>
      <c r="U177" s="784"/>
      <c r="V177" s="481" t="s">
        <v>390</v>
      </c>
      <c r="W177" s="481">
        <v>8</v>
      </c>
      <c r="X177" s="481" t="s">
        <v>331</v>
      </c>
      <c r="Y177" s="485">
        <v>100</v>
      </c>
      <c r="Z177" s="481"/>
      <c r="AA177" s="481"/>
      <c r="AB177" s="481"/>
      <c r="AC177" s="481"/>
      <c r="AD177" s="481"/>
      <c r="AE177" s="485"/>
      <c r="AF177" s="481"/>
      <c r="AG177" s="481"/>
      <c r="AH177" s="481"/>
      <c r="AI177" s="481"/>
      <c r="AJ177" s="481"/>
      <c r="AK177" s="481"/>
      <c r="AL177" s="481"/>
      <c r="AM177" s="481"/>
      <c r="AN177" s="481"/>
      <c r="AO177" s="481"/>
      <c r="AP177" s="481"/>
      <c r="AQ177" s="481"/>
      <c r="AR177" s="481"/>
    </row>
    <row r="178" spans="1:44" s="24" customFormat="1" ht="47.25" customHeight="1" x14ac:dyDescent="0.25">
      <c r="A178" s="784"/>
      <c r="B178" s="784"/>
      <c r="C178" s="784"/>
      <c r="D178" s="784"/>
      <c r="E178" s="784"/>
      <c r="F178" s="785"/>
      <c r="G178" s="786"/>
      <c r="H178" s="783"/>
      <c r="I178" s="784"/>
      <c r="J178" s="481"/>
      <c r="K178" s="481"/>
      <c r="L178" s="481"/>
      <c r="M178" s="527"/>
      <c r="N178" s="479"/>
      <c r="O178" s="481"/>
      <c r="P178" s="481"/>
      <c r="Q178" s="481"/>
      <c r="R178" s="481"/>
      <c r="S178" s="485"/>
      <c r="T178" s="784"/>
      <c r="U178" s="784"/>
      <c r="V178" s="481"/>
      <c r="W178" s="481"/>
      <c r="X178" s="481"/>
      <c r="Y178" s="485"/>
      <c r="Z178" s="481"/>
      <c r="AA178" s="481"/>
      <c r="AB178" s="481"/>
      <c r="AC178" s="481"/>
      <c r="AD178" s="481"/>
      <c r="AE178" s="485"/>
      <c r="AF178" s="481"/>
      <c r="AG178" s="481"/>
      <c r="AH178" s="481"/>
      <c r="AI178" s="481"/>
      <c r="AJ178" s="481"/>
      <c r="AK178" s="481"/>
      <c r="AL178" s="784" t="s">
        <v>407</v>
      </c>
      <c r="AM178" s="784"/>
      <c r="AN178" s="481" t="s">
        <v>330</v>
      </c>
      <c r="AO178" s="483">
        <v>1</v>
      </c>
      <c r="AP178" s="483" t="s">
        <v>331</v>
      </c>
      <c r="AQ178" s="198">
        <v>4000</v>
      </c>
      <c r="AR178" s="455"/>
    </row>
    <row r="179" spans="1:44" s="24" customFormat="1" ht="38.25" customHeight="1" x14ac:dyDescent="0.25">
      <c r="A179" s="784"/>
      <c r="B179" s="784"/>
      <c r="C179" s="784"/>
      <c r="D179" s="784"/>
      <c r="E179" s="784"/>
      <c r="F179" s="785"/>
      <c r="G179" s="786"/>
      <c r="H179" s="783"/>
      <c r="I179" s="784"/>
      <c r="J179" s="481"/>
      <c r="K179" s="481"/>
      <c r="L179" s="481"/>
      <c r="M179" s="527"/>
      <c r="N179" s="479"/>
      <c r="O179" s="481"/>
      <c r="P179" s="481"/>
      <c r="Q179" s="481"/>
      <c r="R179" s="481"/>
      <c r="S179" s="485"/>
      <c r="T179" s="784"/>
      <c r="U179" s="784"/>
      <c r="V179" s="481"/>
      <c r="W179" s="481"/>
      <c r="X179" s="481"/>
      <c r="Y179" s="485"/>
      <c r="Z179" s="481"/>
      <c r="AA179" s="481"/>
      <c r="AB179" s="481"/>
      <c r="AC179" s="481"/>
      <c r="AD179" s="481"/>
      <c r="AE179" s="485"/>
      <c r="AF179" s="481"/>
      <c r="AG179" s="481"/>
      <c r="AH179" s="481"/>
      <c r="AI179" s="481"/>
      <c r="AJ179" s="481"/>
      <c r="AK179" s="481"/>
      <c r="AL179" s="784"/>
      <c r="AM179" s="784"/>
      <c r="AN179" s="784" t="s">
        <v>9</v>
      </c>
      <c r="AO179" s="483">
        <v>1.357</v>
      </c>
      <c r="AP179" s="483" t="s">
        <v>5</v>
      </c>
      <c r="AQ179" s="789">
        <v>20133</v>
      </c>
      <c r="AR179" s="455"/>
    </row>
    <row r="180" spans="1:44" s="24" customFormat="1" ht="38.25" customHeight="1" x14ac:dyDescent="0.25">
      <c r="A180" s="784"/>
      <c r="B180" s="784"/>
      <c r="C180" s="784"/>
      <c r="D180" s="784"/>
      <c r="E180" s="784"/>
      <c r="F180" s="785"/>
      <c r="G180" s="786"/>
      <c r="H180" s="783"/>
      <c r="I180" s="784"/>
      <c r="J180" s="481"/>
      <c r="K180" s="481"/>
      <c r="L180" s="481"/>
      <c r="M180" s="527"/>
      <c r="N180" s="479"/>
      <c r="O180" s="481"/>
      <c r="P180" s="481"/>
      <c r="Q180" s="481"/>
      <c r="R180" s="481"/>
      <c r="S180" s="485"/>
      <c r="T180" s="784"/>
      <c r="U180" s="784"/>
      <c r="V180" s="481"/>
      <c r="W180" s="481"/>
      <c r="X180" s="481"/>
      <c r="Y180" s="485"/>
      <c r="Z180" s="481"/>
      <c r="AA180" s="481"/>
      <c r="AB180" s="481"/>
      <c r="AC180" s="481"/>
      <c r="AD180" s="481"/>
      <c r="AE180" s="485"/>
      <c r="AF180" s="481"/>
      <c r="AG180" s="481"/>
      <c r="AH180" s="481"/>
      <c r="AI180" s="481"/>
      <c r="AJ180" s="481"/>
      <c r="AK180" s="481"/>
      <c r="AL180" s="784"/>
      <c r="AM180" s="784"/>
      <c r="AN180" s="784"/>
      <c r="AO180" s="483">
        <v>20075.55</v>
      </c>
      <c r="AP180" s="483" t="s">
        <v>8</v>
      </c>
      <c r="AQ180" s="789"/>
      <c r="AR180" s="455"/>
    </row>
    <row r="181" spans="1:44" s="24" customFormat="1" ht="38.25" customHeight="1" x14ac:dyDescent="0.25">
      <c r="A181" s="784"/>
      <c r="B181" s="784"/>
      <c r="C181" s="784"/>
      <c r="D181" s="784"/>
      <c r="E181" s="784"/>
      <c r="F181" s="785"/>
      <c r="G181" s="786"/>
      <c r="H181" s="783"/>
      <c r="I181" s="784"/>
      <c r="J181" s="481"/>
      <c r="K181" s="481"/>
      <c r="L181" s="481"/>
      <c r="M181" s="527"/>
      <c r="N181" s="479"/>
      <c r="O181" s="481"/>
      <c r="P181" s="481"/>
      <c r="Q181" s="481"/>
      <c r="R181" s="481"/>
      <c r="S181" s="485"/>
      <c r="T181" s="784"/>
      <c r="U181" s="784"/>
      <c r="V181" s="481"/>
      <c r="W181" s="481"/>
      <c r="X181" s="481"/>
      <c r="Y181" s="485"/>
      <c r="Z181" s="481"/>
      <c r="AA181" s="481"/>
      <c r="AB181" s="481"/>
      <c r="AC181" s="481"/>
      <c r="AD181" s="481"/>
      <c r="AE181" s="485"/>
      <c r="AF181" s="481"/>
      <c r="AG181" s="481"/>
      <c r="AH181" s="481"/>
      <c r="AI181" s="481"/>
      <c r="AJ181" s="481"/>
      <c r="AK181" s="481"/>
      <c r="AL181" s="784"/>
      <c r="AM181" s="784"/>
      <c r="AN181" s="785" t="s">
        <v>10</v>
      </c>
      <c r="AO181" s="483">
        <v>4.3789999999999996</v>
      </c>
      <c r="AP181" s="483" t="s">
        <v>5</v>
      </c>
      <c r="AQ181" s="789">
        <v>448.5</v>
      </c>
      <c r="AR181" s="455"/>
    </row>
    <row r="182" spans="1:44" s="24" customFormat="1" ht="38.25" customHeight="1" x14ac:dyDescent="0.25">
      <c r="A182" s="784"/>
      <c r="B182" s="784"/>
      <c r="C182" s="784"/>
      <c r="D182" s="784"/>
      <c r="E182" s="784"/>
      <c r="F182" s="785"/>
      <c r="G182" s="786"/>
      <c r="H182" s="783"/>
      <c r="I182" s="784"/>
      <c r="J182" s="481"/>
      <c r="K182" s="481"/>
      <c r="L182" s="481"/>
      <c r="M182" s="527"/>
      <c r="N182" s="479"/>
      <c r="O182" s="481"/>
      <c r="P182" s="481"/>
      <c r="Q182" s="481"/>
      <c r="R182" s="481"/>
      <c r="S182" s="485"/>
      <c r="T182" s="784"/>
      <c r="U182" s="784"/>
      <c r="V182" s="481"/>
      <c r="W182" s="481"/>
      <c r="X182" s="481"/>
      <c r="Y182" s="485"/>
      <c r="Z182" s="481"/>
      <c r="AA182" s="481"/>
      <c r="AB182" s="481"/>
      <c r="AC182" s="481"/>
      <c r="AD182" s="481"/>
      <c r="AE182" s="485"/>
      <c r="AF182" s="481"/>
      <c r="AG182" s="481"/>
      <c r="AH182" s="481"/>
      <c r="AI182" s="481"/>
      <c r="AJ182" s="481"/>
      <c r="AK182" s="481"/>
      <c r="AL182" s="784"/>
      <c r="AM182" s="784"/>
      <c r="AN182" s="785"/>
      <c r="AO182" s="483">
        <v>525.4</v>
      </c>
      <c r="AP182" s="483" t="s">
        <v>8</v>
      </c>
      <c r="AQ182" s="789"/>
      <c r="AR182" s="455"/>
    </row>
    <row r="183" spans="1:44" s="24" customFormat="1" ht="19.5" customHeight="1" x14ac:dyDescent="0.25">
      <c r="A183" s="481">
        <v>16</v>
      </c>
      <c r="B183" s="481">
        <v>297716</v>
      </c>
      <c r="C183" s="481" t="s">
        <v>411</v>
      </c>
      <c r="D183" s="481">
        <v>0.21199999999999999</v>
      </c>
      <c r="E183" s="481">
        <v>1980</v>
      </c>
      <c r="F183" s="483">
        <v>0.21199999999999999</v>
      </c>
      <c r="G183" s="486">
        <v>1980</v>
      </c>
      <c r="H183" s="783"/>
      <c r="I183" s="784"/>
      <c r="J183" s="481"/>
      <c r="K183" s="481"/>
      <c r="L183" s="481"/>
      <c r="M183" s="527"/>
      <c r="N183" s="479"/>
      <c r="O183" s="481"/>
      <c r="P183" s="481"/>
      <c r="Q183" s="481"/>
      <c r="R183" s="481"/>
      <c r="S183" s="485"/>
      <c r="T183" s="784"/>
      <c r="U183" s="784"/>
      <c r="V183" s="481"/>
      <c r="W183" s="481"/>
      <c r="X183" s="481"/>
      <c r="Y183" s="485"/>
      <c r="Z183" s="481"/>
      <c r="AA183" s="481"/>
      <c r="AB183" s="481"/>
      <c r="AC183" s="481"/>
      <c r="AD183" s="481"/>
      <c r="AE183" s="485"/>
      <c r="AF183" s="481"/>
      <c r="AG183" s="481"/>
      <c r="AH183" s="481"/>
      <c r="AI183" s="481"/>
      <c r="AJ183" s="481"/>
      <c r="AK183" s="481"/>
      <c r="AL183" s="481"/>
      <c r="AM183" s="481"/>
      <c r="AN183" s="481"/>
      <c r="AO183" s="481"/>
      <c r="AP183" s="481"/>
      <c r="AQ183" s="485"/>
      <c r="AR183" s="455"/>
    </row>
    <row r="184" spans="1:44" s="24" customFormat="1" ht="19.5" customHeight="1" x14ac:dyDescent="0.25">
      <c r="A184" s="481">
        <v>17</v>
      </c>
      <c r="B184" s="481">
        <v>297794</v>
      </c>
      <c r="C184" s="481" t="s">
        <v>289</v>
      </c>
      <c r="D184" s="481">
        <v>1.024</v>
      </c>
      <c r="E184" s="481">
        <v>5692.6</v>
      </c>
      <c r="F184" s="483">
        <v>1.024</v>
      </c>
      <c r="G184" s="486">
        <v>5692.6</v>
      </c>
      <c r="H184" s="783"/>
      <c r="I184" s="784"/>
      <c r="J184" s="481"/>
      <c r="K184" s="481"/>
      <c r="L184" s="481"/>
      <c r="M184" s="527"/>
      <c r="N184" s="479"/>
      <c r="O184" s="481"/>
      <c r="P184" s="481"/>
      <c r="Q184" s="481"/>
      <c r="R184" s="481"/>
      <c r="S184" s="485"/>
      <c r="T184" s="784"/>
      <c r="U184" s="784"/>
      <c r="V184" s="481"/>
      <c r="W184" s="481"/>
      <c r="X184" s="481"/>
      <c r="Y184" s="485"/>
      <c r="Z184" s="481"/>
      <c r="AA184" s="481"/>
      <c r="AB184" s="481"/>
      <c r="AC184" s="481"/>
      <c r="AD184" s="481"/>
      <c r="AE184" s="485"/>
      <c r="AF184" s="481"/>
      <c r="AG184" s="481"/>
      <c r="AH184" s="481"/>
      <c r="AI184" s="481"/>
      <c r="AJ184" s="481"/>
      <c r="AK184" s="481"/>
      <c r="AL184" s="481"/>
      <c r="AM184" s="481"/>
      <c r="AN184" s="481"/>
      <c r="AO184" s="481"/>
      <c r="AP184" s="481"/>
      <c r="AQ184" s="485"/>
      <c r="AR184" s="455"/>
    </row>
    <row r="185" spans="1:44" s="24" customFormat="1" ht="19.5" customHeight="1" x14ac:dyDescent="0.25">
      <c r="A185" s="481">
        <v>18</v>
      </c>
      <c r="B185" s="481">
        <v>298014</v>
      </c>
      <c r="C185" s="481" t="s">
        <v>412</v>
      </c>
      <c r="D185" s="481">
        <v>0.96499999999999997</v>
      </c>
      <c r="E185" s="481">
        <v>4186.1000000000004</v>
      </c>
      <c r="F185" s="483">
        <v>0.96499999999999997</v>
      </c>
      <c r="G185" s="486">
        <v>4186.1000000000004</v>
      </c>
      <c r="H185" s="783"/>
      <c r="I185" s="784"/>
      <c r="J185" s="481"/>
      <c r="K185" s="481"/>
      <c r="L185" s="481"/>
      <c r="M185" s="527"/>
      <c r="N185" s="479"/>
      <c r="O185" s="481"/>
      <c r="P185" s="481"/>
      <c r="Q185" s="481"/>
      <c r="R185" s="481"/>
      <c r="S185" s="485"/>
      <c r="T185" s="784"/>
      <c r="U185" s="784"/>
      <c r="V185" s="481"/>
      <c r="W185" s="481"/>
      <c r="X185" s="481"/>
      <c r="Y185" s="485"/>
      <c r="Z185" s="481"/>
      <c r="AA185" s="481"/>
      <c r="AB185" s="481"/>
      <c r="AC185" s="481"/>
      <c r="AD185" s="481"/>
      <c r="AE185" s="485"/>
      <c r="AF185" s="481"/>
      <c r="AG185" s="481"/>
      <c r="AH185" s="481"/>
      <c r="AI185" s="481"/>
      <c r="AJ185" s="481"/>
      <c r="AK185" s="481"/>
      <c r="AL185" s="481"/>
      <c r="AM185" s="481"/>
      <c r="AN185" s="481"/>
      <c r="AO185" s="481"/>
      <c r="AP185" s="481"/>
      <c r="AQ185" s="485"/>
      <c r="AR185" s="455"/>
    </row>
    <row r="186" spans="1:44" s="24" customFormat="1" ht="35.25" customHeight="1" x14ac:dyDescent="0.25">
      <c r="A186" s="481">
        <v>19</v>
      </c>
      <c r="B186" s="481">
        <v>297367</v>
      </c>
      <c r="C186" s="481" t="s">
        <v>413</v>
      </c>
      <c r="D186" s="481">
        <v>1.1779999999999999</v>
      </c>
      <c r="E186" s="481">
        <v>8605.7999999999993</v>
      </c>
      <c r="F186" s="483">
        <v>1.1779999999999999</v>
      </c>
      <c r="G186" s="486">
        <v>8605.7999999999993</v>
      </c>
      <c r="H186" s="783"/>
      <c r="I186" s="784"/>
      <c r="J186" s="481"/>
      <c r="K186" s="481"/>
      <c r="L186" s="481"/>
      <c r="M186" s="527"/>
      <c r="N186" s="479"/>
      <c r="O186" s="481"/>
      <c r="P186" s="481"/>
      <c r="Q186" s="481"/>
      <c r="R186" s="481"/>
      <c r="S186" s="485"/>
      <c r="T186" s="784"/>
      <c r="U186" s="784"/>
      <c r="V186" s="481"/>
      <c r="W186" s="481"/>
      <c r="X186" s="481"/>
      <c r="Y186" s="485"/>
      <c r="Z186" s="481"/>
      <c r="AA186" s="481"/>
      <c r="AB186" s="481"/>
      <c r="AC186" s="481"/>
      <c r="AD186" s="481"/>
      <c r="AE186" s="485"/>
      <c r="AF186" s="481"/>
      <c r="AG186" s="481"/>
      <c r="AH186" s="481"/>
      <c r="AI186" s="481"/>
      <c r="AJ186" s="481"/>
      <c r="AK186" s="481"/>
      <c r="AL186" s="784" t="s">
        <v>414</v>
      </c>
      <c r="AM186" s="784"/>
      <c r="AN186" s="481" t="s">
        <v>44</v>
      </c>
      <c r="AO186" s="481">
        <v>20</v>
      </c>
      <c r="AP186" s="481" t="s">
        <v>331</v>
      </c>
      <c r="AQ186" s="485">
        <v>230</v>
      </c>
      <c r="AR186" s="455"/>
    </row>
    <row r="187" spans="1:44" s="24" customFormat="1" ht="18" customHeight="1" x14ac:dyDescent="0.25">
      <c r="A187" s="784">
        <v>20</v>
      </c>
      <c r="B187" s="784">
        <v>297707</v>
      </c>
      <c r="C187" s="784" t="s">
        <v>290</v>
      </c>
      <c r="D187" s="784">
        <v>1.1359999999999999</v>
      </c>
      <c r="E187" s="784">
        <v>7836.9</v>
      </c>
      <c r="F187" s="785">
        <v>1.1359999999999999</v>
      </c>
      <c r="G187" s="786">
        <v>7836.9</v>
      </c>
      <c r="H187" s="797" t="s">
        <v>470</v>
      </c>
      <c r="I187" s="798" t="s">
        <v>470</v>
      </c>
      <c r="J187" s="798" t="s">
        <v>9</v>
      </c>
      <c r="K187" s="488">
        <v>1.1359999999999999</v>
      </c>
      <c r="L187" s="488" t="s">
        <v>5</v>
      </c>
      <c r="M187" s="799">
        <v>8143.7400399999997</v>
      </c>
      <c r="N187" s="792"/>
      <c r="O187" s="784"/>
      <c r="P187" s="481"/>
      <c r="Q187" s="481"/>
      <c r="R187" s="346"/>
      <c r="S187" s="485"/>
      <c r="T187" s="784"/>
      <c r="U187" s="784"/>
      <c r="V187" s="481"/>
      <c r="W187" s="481"/>
      <c r="X187" s="481"/>
      <c r="Y187" s="485"/>
      <c r="Z187" s="481"/>
      <c r="AA187" s="481"/>
      <c r="AB187" s="481"/>
      <c r="AC187" s="481"/>
      <c r="AD187" s="481"/>
      <c r="AE187" s="485"/>
      <c r="AF187" s="481"/>
      <c r="AG187" s="481"/>
      <c r="AH187" s="481"/>
      <c r="AI187" s="481"/>
      <c r="AJ187" s="481"/>
      <c r="AK187" s="481"/>
      <c r="AL187" s="481"/>
      <c r="AM187" s="481"/>
      <c r="AN187" s="481"/>
      <c r="AO187" s="481"/>
      <c r="AP187" s="481"/>
      <c r="AQ187" s="485"/>
      <c r="AR187" s="455"/>
    </row>
    <row r="188" spans="1:44" s="24" customFormat="1" ht="21" customHeight="1" x14ac:dyDescent="0.25">
      <c r="A188" s="784"/>
      <c r="B188" s="784"/>
      <c r="C188" s="784"/>
      <c r="D188" s="784"/>
      <c r="E188" s="784"/>
      <c r="F188" s="785"/>
      <c r="G188" s="786"/>
      <c r="H188" s="797"/>
      <c r="I188" s="798"/>
      <c r="J188" s="798"/>
      <c r="K188" s="488">
        <v>9940</v>
      </c>
      <c r="L188" s="488" t="s">
        <v>6</v>
      </c>
      <c r="M188" s="799"/>
      <c r="N188" s="142"/>
      <c r="T188" s="481"/>
      <c r="U188" s="481"/>
      <c r="V188" s="481"/>
      <c r="W188" s="481"/>
      <c r="X188" s="481"/>
      <c r="Y188" s="485"/>
      <c r="Z188" s="481"/>
      <c r="AA188" s="481"/>
      <c r="AB188" s="481"/>
      <c r="AC188" s="481"/>
      <c r="AD188" s="481"/>
      <c r="AE188" s="485"/>
      <c r="AF188" s="481"/>
      <c r="AG188" s="481"/>
      <c r="AH188" s="481"/>
      <c r="AI188" s="481"/>
      <c r="AJ188" s="481"/>
      <c r="AK188" s="481"/>
      <c r="AL188" s="481"/>
      <c r="AM188" s="481"/>
      <c r="AN188" s="481"/>
      <c r="AO188" s="481"/>
      <c r="AP188" s="481"/>
      <c r="AQ188" s="485"/>
      <c r="AR188" s="455"/>
    </row>
    <row r="189" spans="1:44" s="24" customFormat="1" ht="21" customHeight="1" x14ac:dyDescent="0.25">
      <c r="A189" s="784"/>
      <c r="B189" s="784"/>
      <c r="C189" s="784"/>
      <c r="D189" s="784"/>
      <c r="E189" s="784"/>
      <c r="F189" s="785"/>
      <c r="G189" s="786"/>
      <c r="H189" s="797"/>
      <c r="I189" s="798"/>
      <c r="J189" s="798" t="s">
        <v>10</v>
      </c>
      <c r="K189" s="488">
        <v>1.1359999999999999</v>
      </c>
      <c r="L189" s="488" t="s">
        <v>5</v>
      </c>
      <c r="M189" s="799">
        <v>110.6</v>
      </c>
      <c r="N189" s="142"/>
      <c r="T189" s="481"/>
      <c r="U189" s="481"/>
      <c r="V189" s="481"/>
      <c r="W189" s="481"/>
      <c r="X189" s="481"/>
      <c r="Y189" s="485"/>
      <c r="Z189" s="481"/>
      <c r="AA189" s="481"/>
      <c r="AB189" s="481"/>
      <c r="AC189" s="481"/>
      <c r="AD189" s="481"/>
      <c r="AE189" s="485"/>
      <c r="AF189" s="481"/>
      <c r="AG189" s="481"/>
      <c r="AH189" s="481"/>
      <c r="AI189" s="481"/>
      <c r="AJ189" s="481"/>
      <c r="AK189" s="481"/>
      <c r="AL189" s="481"/>
      <c r="AM189" s="481"/>
      <c r="AN189" s="481"/>
      <c r="AO189" s="481"/>
      <c r="AP189" s="481"/>
      <c r="AQ189" s="485"/>
      <c r="AR189" s="455"/>
    </row>
    <row r="190" spans="1:44" s="24" customFormat="1" ht="21" customHeight="1" x14ac:dyDescent="0.25">
      <c r="A190" s="784"/>
      <c r="B190" s="784"/>
      <c r="C190" s="784"/>
      <c r="D190" s="784"/>
      <c r="E190" s="784"/>
      <c r="F190" s="785"/>
      <c r="G190" s="786"/>
      <c r="H190" s="797"/>
      <c r="I190" s="798"/>
      <c r="J190" s="798"/>
      <c r="K190" s="488">
        <v>83.3</v>
      </c>
      <c r="L190" s="488" t="s">
        <v>6</v>
      </c>
      <c r="M190" s="799"/>
      <c r="N190" s="142"/>
      <c r="T190" s="481"/>
      <c r="U190" s="481"/>
      <c r="V190" s="481"/>
      <c r="W190" s="481"/>
      <c r="X190" s="481"/>
      <c r="Y190" s="485"/>
      <c r="Z190" s="481"/>
      <c r="AA190" s="481"/>
      <c r="AB190" s="481"/>
      <c r="AC190" s="481"/>
      <c r="AD190" s="481"/>
      <c r="AE190" s="485"/>
      <c r="AF190" s="481"/>
      <c r="AG190" s="481"/>
      <c r="AH190" s="481"/>
      <c r="AI190" s="481"/>
      <c r="AJ190" s="481"/>
      <c r="AK190" s="481"/>
      <c r="AL190" s="481"/>
      <c r="AM190" s="481"/>
      <c r="AN190" s="481"/>
      <c r="AO190" s="481"/>
      <c r="AP190" s="481"/>
      <c r="AQ190" s="485"/>
      <c r="AR190" s="455"/>
    </row>
    <row r="191" spans="1:44" s="24" customFormat="1" ht="39" customHeight="1" x14ac:dyDescent="0.25">
      <c r="A191" s="784"/>
      <c r="B191" s="784"/>
      <c r="C191" s="784"/>
      <c r="D191" s="784"/>
      <c r="E191" s="784"/>
      <c r="F191" s="785"/>
      <c r="G191" s="786"/>
      <c r="H191" s="797" t="s">
        <v>757</v>
      </c>
      <c r="I191" s="798"/>
      <c r="J191" s="488" t="s">
        <v>333</v>
      </c>
      <c r="K191" s="488">
        <v>1</v>
      </c>
      <c r="L191" s="488" t="s">
        <v>12</v>
      </c>
      <c r="M191" s="525">
        <v>1379.23</v>
      </c>
      <c r="N191" s="792" t="s">
        <v>757</v>
      </c>
      <c r="O191" s="784"/>
      <c r="P191" s="481" t="s">
        <v>758</v>
      </c>
      <c r="Q191" s="481">
        <v>150</v>
      </c>
      <c r="R191" s="481" t="s">
        <v>14</v>
      </c>
      <c r="S191" s="485">
        <v>450</v>
      </c>
      <c r="T191" s="481"/>
      <c r="U191" s="481"/>
      <c r="V191" s="481"/>
      <c r="W191" s="481"/>
      <c r="X191" s="481"/>
      <c r="Y191" s="485"/>
      <c r="Z191" s="481"/>
      <c r="AA191" s="481"/>
      <c r="AB191" s="481"/>
      <c r="AC191" s="481"/>
      <c r="AD191" s="481"/>
      <c r="AE191" s="485"/>
      <c r="AF191" s="481"/>
      <c r="AG191" s="481"/>
      <c r="AH191" s="481"/>
      <c r="AI191" s="481"/>
      <c r="AJ191" s="481"/>
      <c r="AK191" s="481"/>
      <c r="AL191" s="481"/>
      <c r="AM191" s="481"/>
      <c r="AN191" s="481"/>
      <c r="AO191" s="481"/>
      <c r="AP191" s="481"/>
      <c r="AQ191" s="485"/>
      <c r="AR191" s="455"/>
    </row>
    <row r="192" spans="1:44" s="24" customFormat="1" x14ac:dyDescent="0.25">
      <c r="A192" s="784"/>
      <c r="B192" s="784"/>
      <c r="C192" s="784"/>
      <c r="D192" s="784"/>
      <c r="E192" s="784"/>
      <c r="F192" s="785"/>
      <c r="G192" s="786"/>
      <c r="H192" s="533"/>
      <c r="I192" s="456"/>
      <c r="M192" s="286"/>
      <c r="N192" s="479"/>
      <c r="O192" s="481"/>
      <c r="P192" s="481"/>
      <c r="Q192" s="481"/>
      <c r="R192" s="481"/>
      <c r="S192" s="485"/>
      <c r="T192" s="784" t="s">
        <v>415</v>
      </c>
      <c r="U192" s="784"/>
      <c r="V192" s="481" t="s">
        <v>333</v>
      </c>
      <c r="W192" s="481">
        <v>1</v>
      </c>
      <c r="X192" s="481" t="s">
        <v>331</v>
      </c>
      <c r="Y192" s="485">
        <v>1960</v>
      </c>
      <c r="Z192" s="481"/>
      <c r="AA192" s="481"/>
      <c r="AB192" s="481"/>
      <c r="AC192" s="481"/>
      <c r="AD192" s="481"/>
      <c r="AE192" s="485"/>
      <c r="AF192" s="481"/>
      <c r="AG192" s="481"/>
      <c r="AH192" s="481"/>
      <c r="AI192" s="481"/>
      <c r="AJ192" s="481"/>
      <c r="AK192" s="481"/>
    </row>
    <row r="193" spans="1:44" s="24" customFormat="1" ht="51" customHeight="1" x14ac:dyDescent="0.25">
      <c r="A193" s="784"/>
      <c r="B193" s="784"/>
      <c r="C193" s="784"/>
      <c r="D193" s="784"/>
      <c r="E193" s="784"/>
      <c r="F193" s="785"/>
      <c r="G193" s="786"/>
      <c r="H193" s="534"/>
      <c r="M193" s="286"/>
      <c r="N193" s="479"/>
      <c r="O193" s="481"/>
      <c r="P193" s="481"/>
      <c r="Q193" s="481"/>
      <c r="R193" s="481"/>
      <c r="S193" s="485"/>
      <c r="T193" s="481"/>
      <c r="U193" s="481"/>
      <c r="V193" s="481"/>
      <c r="W193" s="481"/>
      <c r="X193" s="481"/>
      <c r="Y193" s="485"/>
      <c r="Z193" s="481"/>
      <c r="AA193" s="481"/>
      <c r="AB193" s="481"/>
      <c r="AC193" s="481"/>
      <c r="AD193" s="481"/>
      <c r="AE193" s="485"/>
      <c r="AF193" s="481"/>
      <c r="AG193" s="481"/>
      <c r="AH193" s="481"/>
      <c r="AI193" s="481"/>
      <c r="AJ193" s="481"/>
      <c r="AK193" s="481"/>
      <c r="AL193" s="784" t="s">
        <v>416</v>
      </c>
      <c r="AM193" s="784"/>
      <c r="AN193" s="481" t="s">
        <v>44</v>
      </c>
      <c r="AO193" s="481">
        <v>4</v>
      </c>
      <c r="AP193" s="481" t="s">
        <v>331</v>
      </c>
      <c r="AQ193" s="485">
        <v>12</v>
      </c>
      <c r="AR193" s="455"/>
    </row>
    <row r="194" spans="1:44" s="24" customFormat="1" x14ac:dyDescent="0.25">
      <c r="A194" s="494">
        <v>21</v>
      </c>
      <c r="B194" s="494">
        <v>297446</v>
      </c>
      <c r="C194" s="494" t="s">
        <v>417</v>
      </c>
      <c r="D194" s="494">
        <v>0.59599999999999997</v>
      </c>
      <c r="E194" s="494">
        <v>2750.3</v>
      </c>
      <c r="F194" s="495">
        <v>0.59599999999999997</v>
      </c>
      <c r="G194" s="497">
        <v>2750.3</v>
      </c>
      <c r="H194" s="535"/>
      <c r="I194" s="494"/>
      <c r="J194" s="494"/>
      <c r="K194" s="494"/>
      <c r="L194" s="494"/>
      <c r="M194" s="527"/>
      <c r="N194" s="493"/>
      <c r="O194" s="494"/>
      <c r="P194" s="494"/>
      <c r="Q194" s="494"/>
      <c r="R194" s="494"/>
      <c r="S194" s="496"/>
      <c r="T194" s="494"/>
      <c r="U194" s="494"/>
      <c r="V194" s="494"/>
      <c r="W194" s="494"/>
      <c r="X194" s="494"/>
      <c r="Y194" s="496"/>
      <c r="Z194" s="494"/>
      <c r="AA194" s="494"/>
      <c r="AB194" s="494"/>
      <c r="AC194" s="494"/>
      <c r="AD194" s="494"/>
      <c r="AE194" s="496"/>
      <c r="AF194" s="494"/>
      <c r="AG194" s="494"/>
      <c r="AH194" s="494"/>
      <c r="AI194" s="494"/>
      <c r="AJ194" s="494"/>
      <c r="AK194" s="494"/>
      <c r="AL194" s="494"/>
      <c r="AM194" s="494"/>
      <c r="AN194" s="494"/>
      <c r="AO194" s="494"/>
      <c r="AP194" s="494"/>
      <c r="AQ194" s="496"/>
      <c r="AR194" s="512"/>
    </row>
    <row r="195" spans="1:44" s="24" customFormat="1" x14ac:dyDescent="0.25">
      <c r="A195" s="784">
        <v>22</v>
      </c>
      <c r="B195" s="784">
        <v>303642</v>
      </c>
      <c r="C195" s="784" t="s">
        <v>418</v>
      </c>
      <c r="D195" s="784">
        <v>0.26</v>
      </c>
      <c r="E195" s="784">
        <v>2340</v>
      </c>
      <c r="F195" s="785">
        <v>0.26</v>
      </c>
      <c r="G195" s="786">
        <v>2340</v>
      </c>
      <c r="H195" s="783"/>
      <c r="I195" s="784"/>
      <c r="J195" s="784"/>
      <c r="K195" s="784"/>
      <c r="L195" s="784"/>
      <c r="M195" s="794"/>
      <c r="N195" s="792"/>
      <c r="O195" s="784"/>
      <c r="P195" s="784"/>
      <c r="Q195" s="784"/>
      <c r="R195" s="784"/>
      <c r="S195" s="790"/>
      <c r="T195" s="784"/>
      <c r="U195" s="784"/>
      <c r="V195" s="784"/>
      <c r="W195" s="784"/>
      <c r="X195" s="784"/>
      <c r="Y195" s="790"/>
      <c r="Z195" s="784"/>
      <c r="AA195" s="784"/>
      <c r="AB195" s="784"/>
      <c r="AC195" s="784"/>
      <c r="AD195" s="784"/>
      <c r="AE195" s="790"/>
      <c r="AF195" s="784">
        <v>0</v>
      </c>
      <c r="AG195" s="784">
        <v>0.26</v>
      </c>
      <c r="AH195" s="784" t="s">
        <v>43</v>
      </c>
      <c r="AI195" s="481">
        <v>0.26</v>
      </c>
      <c r="AJ195" s="481" t="s">
        <v>5</v>
      </c>
      <c r="AK195" s="784">
        <v>47803.19</v>
      </c>
      <c r="AL195" s="784"/>
      <c r="AM195" s="784"/>
      <c r="AN195" s="784"/>
      <c r="AO195" s="784"/>
      <c r="AP195" s="784"/>
      <c r="AQ195" s="790"/>
      <c r="AR195" s="1002"/>
    </row>
    <row r="196" spans="1:44" s="24" customFormat="1" x14ac:dyDescent="0.25">
      <c r="A196" s="784"/>
      <c r="B196" s="784"/>
      <c r="C196" s="784"/>
      <c r="D196" s="784"/>
      <c r="E196" s="784"/>
      <c r="F196" s="785"/>
      <c r="G196" s="786"/>
      <c r="H196" s="783"/>
      <c r="I196" s="784"/>
      <c r="J196" s="784"/>
      <c r="K196" s="784"/>
      <c r="L196" s="784"/>
      <c r="M196" s="794"/>
      <c r="N196" s="792"/>
      <c r="O196" s="784"/>
      <c r="P196" s="784"/>
      <c r="Q196" s="784"/>
      <c r="R196" s="784"/>
      <c r="S196" s="790"/>
      <c r="T196" s="784"/>
      <c r="U196" s="784"/>
      <c r="V196" s="784"/>
      <c r="W196" s="784"/>
      <c r="X196" s="784"/>
      <c r="Y196" s="790"/>
      <c r="Z196" s="784"/>
      <c r="AA196" s="784"/>
      <c r="AB196" s="784"/>
      <c r="AC196" s="784"/>
      <c r="AD196" s="784"/>
      <c r="AE196" s="790"/>
      <c r="AF196" s="784"/>
      <c r="AG196" s="784"/>
      <c r="AH196" s="784"/>
      <c r="AI196" s="481">
        <v>2340</v>
      </c>
      <c r="AJ196" s="481" t="s">
        <v>6</v>
      </c>
      <c r="AK196" s="784"/>
      <c r="AL196" s="784"/>
      <c r="AM196" s="784"/>
      <c r="AN196" s="784"/>
      <c r="AO196" s="784"/>
      <c r="AP196" s="784"/>
      <c r="AQ196" s="790"/>
      <c r="AR196" s="1002"/>
    </row>
    <row r="197" spans="1:44" s="24" customFormat="1" x14ac:dyDescent="0.25">
      <c r="A197" s="481">
        <v>23</v>
      </c>
      <c r="B197" s="481">
        <v>303644</v>
      </c>
      <c r="C197" s="481" t="s">
        <v>419</v>
      </c>
      <c r="D197" s="481">
        <v>0.65</v>
      </c>
      <c r="E197" s="481">
        <v>4532.6000000000004</v>
      </c>
      <c r="F197" s="483">
        <v>0.65</v>
      </c>
      <c r="G197" s="486">
        <v>4532.6000000000004</v>
      </c>
      <c r="H197" s="535"/>
      <c r="I197" s="481"/>
      <c r="J197" s="481"/>
      <c r="K197" s="481"/>
      <c r="L197" s="481"/>
      <c r="M197" s="527"/>
      <c r="N197" s="479"/>
      <c r="O197" s="481"/>
      <c r="P197" s="481"/>
      <c r="Q197" s="481"/>
      <c r="R197" s="481"/>
      <c r="S197" s="485"/>
      <c r="T197" s="481"/>
      <c r="U197" s="481"/>
      <c r="V197" s="481"/>
      <c r="W197" s="481"/>
      <c r="X197" s="481"/>
      <c r="Y197" s="485"/>
      <c r="Z197" s="481"/>
      <c r="AA197" s="481"/>
      <c r="AB197" s="481"/>
      <c r="AC197" s="481"/>
      <c r="AD197" s="481"/>
      <c r="AE197" s="485"/>
      <c r="AF197" s="481"/>
      <c r="AG197" s="481"/>
      <c r="AH197" s="481"/>
      <c r="AI197" s="481"/>
      <c r="AJ197" s="481"/>
      <c r="AK197" s="481"/>
      <c r="AL197" s="481"/>
      <c r="AM197" s="481"/>
      <c r="AN197" s="481"/>
      <c r="AO197" s="481"/>
      <c r="AP197" s="481"/>
      <c r="AQ197" s="485"/>
      <c r="AR197" s="455"/>
    </row>
    <row r="198" spans="1:44" s="24" customFormat="1" ht="18.75" customHeight="1" x14ac:dyDescent="0.25">
      <c r="A198" s="784">
        <v>24</v>
      </c>
      <c r="B198" s="784">
        <v>297440</v>
      </c>
      <c r="C198" s="784" t="s">
        <v>420</v>
      </c>
      <c r="D198" s="784">
        <v>1.5469999999999999</v>
      </c>
      <c r="E198" s="784">
        <v>11866</v>
      </c>
      <c r="F198" s="785">
        <v>1.5469999999999999</v>
      </c>
      <c r="G198" s="786">
        <v>11866</v>
      </c>
      <c r="H198" s="1011" t="s">
        <v>421</v>
      </c>
      <c r="I198" s="1005" t="s">
        <v>422</v>
      </c>
      <c r="J198" s="1005" t="s">
        <v>9</v>
      </c>
      <c r="K198" s="335">
        <v>1.5469999999999999</v>
      </c>
      <c r="L198" s="335" t="s">
        <v>5</v>
      </c>
      <c r="M198" s="1022" t="s">
        <v>814</v>
      </c>
      <c r="N198" s="792"/>
      <c r="O198" s="784"/>
      <c r="P198" s="784" t="s">
        <v>9</v>
      </c>
      <c r="Q198" s="481">
        <v>0.86499999999999999</v>
      </c>
      <c r="R198" s="481" t="s">
        <v>5</v>
      </c>
      <c r="S198" s="790"/>
      <c r="T198" s="784" t="s">
        <v>423</v>
      </c>
      <c r="U198" s="784"/>
      <c r="V198" s="784" t="s">
        <v>44</v>
      </c>
      <c r="W198" s="784">
        <v>4</v>
      </c>
      <c r="X198" s="784" t="s">
        <v>331</v>
      </c>
      <c r="Y198" s="790">
        <v>12</v>
      </c>
      <c r="Z198" s="481"/>
      <c r="AA198" s="481"/>
      <c r="AB198" s="481"/>
      <c r="AC198" s="481"/>
      <c r="AD198" s="481"/>
      <c r="AE198" s="485"/>
      <c r="AF198" s="481"/>
      <c r="AG198" s="481"/>
      <c r="AH198" s="481"/>
      <c r="AI198" s="481"/>
      <c r="AJ198" s="481"/>
      <c r="AK198" s="481"/>
      <c r="AL198" s="481"/>
      <c r="AM198" s="481"/>
      <c r="AN198" s="481"/>
      <c r="AO198" s="481"/>
      <c r="AP198" s="481"/>
      <c r="AQ198" s="485"/>
      <c r="AR198" s="455"/>
    </row>
    <row r="199" spans="1:44" s="24" customFormat="1" ht="15.75" customHeight="1" x14ac:dyDescent="0.25">
      <c r="A199" s="784"/>
      <c r="B199" s="784"/>
      <c r="C199" s="784"/>
      <c r="D199" s="784"/>
      <c r="E199" s="784"/>
      <c r="F199" s="785"/>
      <c r="G199" s="786"/>
      <c r="H199" s="1011"/>
      <c r="I199" s="1005"/>
      <c r="J199" s="1005"/>
      <c r="K199" s="335">
        <v>11866</v>
      </c>
      <c r="L199" s="335" t="s">
        <v>8</v>
      </c>
      <c r="M199" s="1022"/>
      <c r="N199" s="792"/>
      <c r="O199" s="784"/>
      <c r="P199" s="784"/>
      <c r="Q199" s="481"/>
      <c r="R199" s="481" t="s">
        <v>8</v>
      </c>
      <c r="S199" s="790"/>
      <c r="T199" s="784"/>
      <c r="U199" s="784"/>
      <c r="V199" s="784"/>
      <c r="W199" s="784"/>
      <c r="X199" s="784"/>
      <c r="Y199" s="790"/>
      <c r="Z199" s="481"/>
      <c r="AA199" s="481"/>
      <c r="AB199" s="481"/>
      <c r="AC199" s="481"/>
      <c r="AD199" s="481"/>
      <c r="AE199" s="485"/>
      <c r="AF199" s="481"/>
      <c r="AG199" s="481"/>
      <c r="AH199" s="481"/>
      <c r="AI199" s="481"/>
      <c r="AJ199" s="481"/>
      <c r="AK199" s="481"/>
      <c r="AL199" s="481"/>
      <c r="AM199" s="481"/>
      <c r="AN199" s="481"/>
      <c r="AO199" s="481"/>
      <c r="AP199" s="481"/>
      <c r="AQ199" s="485"/>
      <c r="AR199" s="455"/>
    </row>
    <row r="200" spans="1:44" s="24" customFormat="1" ht="16.5" customHeight="1" x14ac:dyDescent="0.25">
      <c r="A200" s="784"/>
      <c r="B200" s="784"/>
      <c r="C200" s="784"/>
      <c r="D200" s="784"/>
      <c r="E200" s="784"/>
      <c r="F200" s="785"/>
      <c r="G200" s="786"/>
      <c r="H200" s="1011" t="s">
        <v>421</v>
      </c>
      <c r="I200" s="1005" t="s">
        <v>422</v>
      </c>
      <c r="J200" s="1005" t="s">
        <v>10</v>
      </c>
      <c r="K200" s="335">
        <v>1.5469999999999999</v>
      </c>
      <c r="L200" s="335" t="s">
        <v>5</v>
      </c>
      <c r="M200" s="1022" t="s">
        <v>815</v>
      </c>
      <c r="N200" s="792"/>
      <c r="O200" s="784"/>
      <c r="P200" s="784" t="s">
        <v>10</v>
      </c>
      <c r="Q200" s="481"/>
      <c r="R200" s="481" t="s">
        <v>5</v>
      </c>
      <c r="S200" s="790"/>
      <c r="T200" s="784"/>
      <c r="U200" s="784"/>
      <c r="V200" s="784"/>
      <c r="W200" s="784"/>
      <c r="X200" s="784"/>
      <c r="Y200" s="790"/>
      <c r="Z200" s="481"/>
      <c r="AA200" s="481"/>
      <c r="AB200" s="481"/>
      <c r="AC200" s="481"/>
      <c r="AD200" s="481"/>
      <c r="AE200" s="485"/>
      <c r="AF200" s="481"/>
      <c r="AG200" s="481"/>
      <c r="AH200" s="481"/>
      <c r="AI200" s="481"/>
      <c r="AJ200" s="481"/>
      <c r="AK200" s="481"/>
      <c r="AL200" s="481"/>
      <c r="AM200" s="481"/>
      <c r="AN200" s="481"/>
      <c r="AO200" s="481"/>
      <c r="AP200" s="481"/>
      <c r="AQ200" s="485"/>
      <c r="AR200" s="455"/>
    </row>
    <row r="201" spans="1:44" s="24" customFormat="1" ht="15.75" customHeight="1" x14ac:dyDescent="0.25">
      <c r="A201" s="784"/>
      <c r="B201" s="784"/>
      <c r="C201" s="784"/>
      <c r="D201" s="784"/>
      <c r="E201" s="784"/>
      <c r="F201" s="785"/>
      <c r="G201" s="786"/>
      <c r="H201" s="1011"/>
      <c r="I201" s="1005"/>
      <c r="J201" s="1005"/>
      <c r="K201" s="335">
        <v>141.6</v>
      </c>
      <c r="L201" s="335" t="s">
        <v>8</v>
      </c>
      <c r="M201" s="1022"/>
      <c r="N201" s="792"/>
      <c r="O201" s="784"/>
      <c r="P201" s="784"/>
      <c r="Q201" s="481"/>
      <c r="R201" s="481" t="s">
        <v>8</v>
      </c>
      <c r="S201" s="790"/>
      <c r="T201" s="784"/>
      <c r="U201" s="784"/>
      <c r="V201" s="784"/>
      <c r="W201" s="784"/>
      <c r="X201" s="784"/>
      <c r="Y201" s="790"/>
      <c r="Z201" s="481"/>
      <c r="AA201" s="481"/>
      <c r="AB201" s="481"/>
      <c r="AC201" s="481"/>
      <c r="AD201" s="481"/>
      <c r="AE201" s="485"/>
      <c r="AF201" s="481"/>
      <c r="AG201" s="481"/>
      <c r="AH201" s="481"/>
      <c r="AI201" s="481"/>
      <c r="AJ201" s="481"/>
      <c r="AK201" s="481"/>
      <c r="AL201" s="481"/>
      <c r="AM201" s="481"/>
      <c r="AN201" s="481"/>
      <c r="AO201" s="481"/>
      <c r="AP201" s="481"/>
      <c r="AQ201" s="485"/>
      <c r="AR201" s="455"/>
    </row>
    <row r="202" spans="1:44" s="24" customFormat="1" x14ac:dyDescent="0.25">
      <c r="A202" s="784">
        <v>25</v>
      </c>
      <c r="B202" s="784">
        <v>297472</v>
      </c>
      <c r="C202" s="784" t="s">
        <v>424</v>
      </c>
      <c r="D202" s="784">
        <v>2.1080000000000001</v>
      </c>
      <c r="E202" s="784">
        <v>27094</v>
      </c>
      <c r="F202" s="785">
        <v>2.1080000000000001</v>
      </c>
      <c r="G202" s="786">
        <v>27094</v>
      </c>
      <c r="H202" s="783" t="s">
        <v>425</v>
      </c>
      <c r="I202" s="784"/>
      <c r="J202" s="784" t="s">
        <v>333</v>
      </c>
      <c r="K202" s="784">
        <v>1</v>
      </c>
      <c r="L202" s="784" t="s">
        <v>12</v>
      </c>
      <c r="M202" s="800">
        <v>1328.9786899999999</v>
      </c>
      <c r="N202" s="792"/>
      <c r="O202" s="784"/>
      <c r="P202" s="784"/>
      <c r="Q202" s="481"/>
      <c r="R202" s="481"/>
      <c r="S202" s="789"/>
      <c r="T202" s="784" t="s">
        <v>427</v>
      </c>
      <c r="U202" s="784"/>
      <c r="V202" s="481" t="s">
        <v>333</v>
      </c>
      <c r="W202" s="481">
        <v>1</v>
      </c>
      <c r="X202" s="481" t="s">
        <v>331</v>
      </c>
      <c r="Y202" s="485">
        <v>2200</v>
      </c>
      <c r="Z202" s="483"/>
      <c r="AA202" s="483"/>
      <c r="AB202" s="483"/>
      <c r="AC202" s="483"/>
      <c r="AD202" s="483"/>
      <c r="AE202" s="198"/>
      <c r="AF202" s="481"/>
      <c r="AG202" s="481"/>
      <c r="AH202" s="481"/>
      <c r="AI202" s="481"/>
      <c r="AJ202" s="481"/>
      <c r="AK202" s="481"/>
      <c r="AL202" s="784" t="s">
        <v>428</v>
      </c>
      <c r="AM202" s="784" t="s">
        <v>426</v>
      </c>
      <c r="AN202" s="784" t="s">
        <v>9</v>
      </c>
      <c r="AO202" s="481">
        <v>1.0580000000000001</v>
      </c>
      <c r="AP202" s="481" t="s">
        <v>5</v>
      </c>
      <c r="AQ202" s="789">
        <v>20166</v>
      </c>
      <c r="AR202" s="455"/>
    </row>
    <row r="203" spans="1:44" s="24" customFormat="1" x14ac:dyDescent="0.25">
      <c r="A203" s="784"/>
      <c r="B203" s="784"/>
      <c r="C203" s="784"/>
      <c r="D203" s="784"/>
      <c r="E203" s="784"/>
      <c r="F203" s="785"/>
      <c r="G203" s="786"/>
      <c r="H203" s="783"/>
      <c r="I203" s="784"/>
      <c r="J203" s="784"/>
      <c r="K203" s="784"/>
      <c r="L203" s="784"/>
      <c r="M203" s="800"/>
      <c r="N203" s="792"/>
      <c r="O203" s="784"/>
      <c r="P203" s="784"/>
      <c r="Q203" s="481"/>
      <c r="R203" s="481"/>
      <c r="S203" s="789"/>
      <c r="T203" s="784" t="s">
        <v>429</v>
      </c>
      <c r="U203" s="784"/>
      <c r="V203" s="481" t="s">
        <v>333</v>
      </c>
      <c r="W203" s="481">
        <v>1</v>
      </c>
      <c r="X203" s="481" t="s">
        <v>331</v>
      </c>
      <c r="Y203" s="485">
        <v>1343</v>
      </c>
      <c r="Z203" s="483"/>
      <c r="AA203" s="483"/>
      <c r="AB203" s="483"/>
      <c r="AC203" s="483"/>
      <c r="AD203" s="483"/>
      <c r="AE203" s="198"/>
      <c r="AF203" s="481"/>
      <c r="AG203" s="481"/>
      <c r="AH203" s="481"/>
      <c r="AI203" s="481"/>
      <c r="AJ203" s="481"/>
      <c r="AK203" s="481"/>
      <c r="AL203" s="784"/>
      <c r="AM203" s="784"/>
      <c r="AN203" s="784"/>
      <c r="AO203" s="481">
        <v>13444</v>
      </c>
      <c r="AP203" s="481" t="s">
        <v>8</v>
      </c>
      <c r="AQ203" s="789"/>
      <c r="AR203" s="455"/>
    </row>
    <row r="204" spans="1:44" s="24" customFormat="1" ht="25.5" customHeight="1" x14ac:dyDescent="0.25">
      <c r="A204" s="784"/>
      <c r="B204" s="784"/>
      <c r="C204" s="784"/>
      <c r="D204" s="784"/>
      <c r="E204" s="784"/>
      <c r="F204" s="785"/>
      <c r="G204" s="786"/>
      <c r="H204" s="783" t="s">
        <v>311</v>
      </c>
      <c r="I204" s="784" t="s">
        <v>426</v>
      </c>
      <c r="J204" s="1005" t="s">
        <v>9</v>
      </c>
      <c r="K204" s="335">
        <v>1.05</v>
      </c>
      <c r="L204" s="335" t="s">
        <v>5</v>
      </c>
      <c r="M204" s="1020" t="s">
        <v>816</v>
      </c>
      <c r="N204" s="792"/>
      <c r="O204" s="784"/>
      <c r="P204" s="784"/>
      <c r="Q204" s="481"/>
      <c r="R204" s="481"/>
      <c r="S204" s="789"/>
      <c r="T204" s="481"/>
      <c r="U204" s="481"/>
      <c r="V204" s="481"/>
      <c r="W204" s="481"/>
      <c r="X204" s="481"/>
      <c r="Y204" s="485"/>
      <c r="Z204" s="483"/>
      <c r="AA204" s="483"/>
      <c r="AB204" s="483"/>
      <c r="AC204" s="483"/>
      <c r="AD204" s="483"/>
      <c r="AE204" s="198"/>
      <c r="AF204" s="481"/>
      <c r="AG204" s="481"/>
      <c r="AH204" s="481"/>
      <c r="AI204" s="481"/>
      <c r="AJ204" s="481"/>
      <c r="AK204" s="481"/>
      <c r="AL204" s="784"/>
      <c r="AM204" s="784"/>
      <c r="AN204" s="784" t="s">
        <v>10</v>
      </c>
      <c r="AO204" s="481">
        <v>1.0580000000000001</v>
      </c>
      <c r="AP204" s="481" t="s">
        <v>5</v>
      </c>
      <c r="AQ204" s="789">
        <v>275.2</v>
      </c>
      <c r="AR204" s="455"/>
    </row>
    <row r="205" spans="1:44" s="24" customFormat="1" ht="15" customHeight="1" x14ac:dyDescent="0.25">
      <c r="A205" s="784"/>
      <c r="B205" s="784"/>
      <c r="C205" s="784"/>
      <c r="D205" s="784"/>
      <c r="E205" s="784"/>
      <c r="F205" s="785"/>
      <c r="G205" s="786"/>
      <c r="H205" s="783"/>
      <c r="I205" s="784"/>
      <c r="J205" s="1005"/>
      <c r="K205" s="335">
        <v>13650</v>
      </c>
      <c r="L205" s="335" t="s">
        <v>8</v>
      </c>
      <c r="M205" s="1020"/>
      <c r="N205" s="792"/>
      <c r="O205" s="784"/>
      <c r="P205" s="784"/>
      <c r="Q205" s="485"/>
      <c r="R205" s="481"/>
      <c r="S205" s="789"/>
      <c r="T205" s="481"/>
      <c r="U205" s="481"/>
      <c r="V205" s="481"/>
      <c r="W205" s="481"/>
      <c r="X205" s="481"/>
      <c r="Y205" s="485"/>
      <c r="Z205" s="483"/>
      <c r="AA205" s="483"/>
      <c r="AB205" s="483"/>
      <c r="AC205" s="483"/>
      <c r="AD205" s="483"/>
      <c r="AE205" s="198"/>
      <c r="AF205" s="481"/>
      <c r="AG205" s="481"/>
      <c r="AH205" s="481"/>
      <c r="AI205" s="481"/>
      <c r="AJ205" s="481"/>
      <c r="AK205" s="481"/>
      <c r="AL205" s="784"/>
      <c r="AM205" s="784"/>
      <c r="AN205" s="784"/>
      <c r="AO205" s="485">
        <v>323.8</v>
      </c>
      <c r="AP205" s="481" t="s">
        <v>8</v>
      </c>
      <c r="AQ205" s="789"/>
      <c r="AR205" s="455"/>
    </row>
    <row r="206" spans="1:44" s="24" customFormat="1" ht="25.5" customHeight="1" x14ac:dyDescent="0.25">
      <c r="A206" s="784"/>
      <c r="B206" s="784"/>
      <c r="C206" s="784"/>
      <c r="D206" s="784"/>
      <c r="E206" s="784"/>
      <c r="F206" s="785"/>
      <c r="G206" s="786"/>
      <c r="H206" s="783"/>
      <c r="I206" s="784"/>
      <c r="J206" s="804" t="s">
        <v>10</v>
      </c>
      <c r="K206" s="490">
        <v>1.01</v>
      </c>
      <c r="L206" s="490" t="s">
        <v>5</v>
      </c>
      <c r="M206" s="1021">
        <v>382.69499000000002</v>
      </c>
      <c r="N206" s="792" t="s">
        <v>430</v>
      </c>
      <c r="O206" s="784"/>
      <c r="P206" s="481" t="s">
        <v>378</v>
      </c>
      <c r="Q206" s="481">
        <v>40</v>
      </c>
      <c r="R206" s="481" t="s">
        <v>431</v>
      </c>
      <c r="S206" s="485">
        <v>120</v>
      </c>
      <c r="T206" s="481"/>
      <c r="U206" s="481"/>
      <c r="V206" s="481"/>
      <c r="W206" s="481"/>
      <c r="X206" s="481"/>
      <c r="Y206" s="485"/>
      <c r="Z206" s="483"/>
      <c r="AA206" s="483"/>
      <c r="AB206" s="483"/>
      <c r="AC206" s="483"/>
      <c r="AD206" s="483"/>
      <c r="AE206" s="198"/>
      <c r="AF206" s="481"/>
      <c r="AG206" s="481"/>
      <c r="AH206" s="481"/>
      <c r="AI206" s="481"/>
      <c r="AJ206" s="481"/>
      <c r="AK206" s="481"/>
      <c r="AL206" s="481"/>
      <c r="AM206" s="481"/>
      <c r="AN206" s="481"/>
      <c r="AO206" s="481"/>
      <c r="AP206" s="481"/>
      <c r="AQ206" s="485"/>
      <c r="AR206" s="455"/>
    </row>
    <row r="207" spans="1:44" s="24" customFormat="1" ht="25.5" customHeight="1" x14ac:dyDescent="0.25">
      <c r="A207" s="784"/>
      <c r="B207" s="784"/>
      <c r="C207" s="784"/>
      <c r="D207" s="784"/>
      <c r="E207" s="784"/>
      <c r="F207" s="785"/>
      <c r="G207" s="786"/>
      <c r="H207" s="783"/>
      <c r="I207" s="784"/>
      <c r="J207" s="804"/>
      <c r="K207" s="482">
        <v>322.5</v>
      </c>
      <c r="L207" s="490" t="s">
        <v>8</v>
      </c>
      <c r="M207" s="1021"/>
      <c r="N207" s="792" t="s">
        <v>430</v>
      </c>
      <c r="O207" s="784"/>
      <c r="P207" s="481" t="s">
        <v>44</v>
      </c>
      <c r="Q207" s="481">
        <v>8</v>
      </c>
      <c r="R207" s="481" t="s">
        <v>12</v>
      </c>
      <c r="S207" s="485">
        <v>100</v>
      </c>
      <c r="T207" s="481"/>
      <c r="U207" s="481"/>
      <c r="V207" s="481"/>
      <c r="W207" s="481"/>
      <c r="X207" s="481"/>
      <c r="Y207" s="485"/>
      <c r="Z207" s="483"/>
      <c r="AA207" s="483"/>
      <c r="AB207" s="483"/>
      <c r="AC207" s="483"/>
      <c r="AD207" s="483"/>
      <c r="AE207" s="198"/>
      <c r="AF207" s="481"/>
      <c r="AG207" s="481"/>
      <c r="AH207" s="481"/>
      <c r="AI207" s="481"/>
      <c r="AJ207" s="481"/>
      <c r="AK207" s="481"/>
      <c r="AL207" s="481"/>
      <c r="AM207" s="481"/>
      <c r="AN207" s="481"/>
      <c r="AO207" s="481"/>
      <c r="AP207" s="481"/>
      <c r="AQ207" s="485"/>
      <c r="AR207" s="455"/>
    </row>
    <row r="208" spans="1:44" s="24" customFormat="1" ht="25.5" customHeight="1" x14ac:dyDescent="0.25">
      <c r="A208" s="784"/>
      <c r="B208" s="784"/>
      <c r="C208" s="784"/>
      <c r="D208" s="784"/>
      <c r="E208" s="784"/>
      <c r="F208" s="785"/>
      <c r="G208" s="786"/>
      <c r="H208" s="807" t="s">
        <v>425</v>
      </c>
      <c r="I208" s="808"/>
      <c r="J208" s="480" t="s">
        <v>750</v>
      </c>
      <c r="K208" s="480">
        <v>61.6</v>
      </c>
      <c r="L208" s="480" t="s">
        <v>6</v>
      </c>
      <c r="M208" s="572">
        <v>26.58953</v>
      </c>
      <c r="N208" s="792" t="s">
        <v>432</v>
      </c>
      <c r="O208" s="784"/>
      <c r="P208" s="481" t="s">
        <v>44</v>
      </c>
      <c r="Q208" s="481">
        <v>8</v>
      </c>
      <c r="R208" s="481" t="s">
        <v>12</v>
      </c>
      <c r="S208" s="485">
        <v>100</v>
      </c>
      <c r="T208" s="481"/>
      <c r="U208" s="481"/>
      <c r="V208" s="481"/>
      <c r="W208" s="481"/>
      <c r="X208" s="481"/>
      <c r="Y208" s="485"/>
      <c r="Z208" s="483"/>
      <c r="AA208" s="483"/>
      <c r="AB208" s="483"/>
      <c r="AC208" s="483"/>
      <c r="AD208" s="483"/>
      <c r="AE208" s="198"/>
      <c r="AF208" s="481"/>
      <c r="AG208" s="481"/>
      <c r="AH208" s="481"/>
      <c r="AI208" s="481"/>
      <c r="AJ208" s="481"/>
      <c r="AK208" s="481"/>
      <c r="AL208" s="481"/>
      <c r="AM208" s="481"/>
      <c r="AN208" s="481"/>
      <c r="AO208" s="481"/>
      <c r="AP208" s="481"/>
      <c r="AQ208" s="485"/>
      <c r="AR208" s="455"/>
    </row>
    <row r="209" spans="1:44" s="24" customFormat="1" ht="25.5" customHeight="1" x14ac:dyDescent="0.25">
      <c r="A209" s="784"/>
      <c r="B209" s="784"/>
      <c r="C209" s="784"/>
      <c r="D209" s="784"/>
      <c r="E209" s="784"/>
      <c r="F209" s="785"/>
      <c r="G209" s="786"/>
      <c r="H209" s="536"/>
      <c r="I209" s="483"/>
      <c r="J209" s="483"/>
      <c r="K209" s="483"/>
      <c r="L209" s="483"/>
      <c r="M209" s="529"/>
      <c r="N209" s="792" t="s">
        <v>433</v>
      </c>
      <c r="O209" s="784"/>
      <c r="P209" s="481" t="s">
        <v>378</v>
      </c>
      <c r="Q209" s="481">
        <v>100</v>
      </c>
      <c r="R209" s="481" t="s">
        <v>14</v>
      </c>
      <c r="S209" s="485">
        <v>300</v>
      </c>
      <c r="T209" s="481"/>
      <c r="U209" s="481"/>
      <c r="V209" s="481"/>
      <c r="W209" s="481"/>
      <c r="X209" s="481"/>
      <c r="Y209" s="485"/>
      <c r="Z209" s="481"/>
      <c r="AA209" s="481"/>
      <c r="AB209" s="481"/>
      <c r="AC209" s="481"/>
      <c r="AD209" s="481"/>
      <c r="AE209" s="485"/>
      <c r="AF209" s="481"/>
      <c r="AG209" s="481"/>
      <c r="AH209" s="481"/>
      <c r="AI209" s="481"/>
      <c r="AJ209" s="481"/>
      <c r="AK209" s="481"/>
      <c r="AL209" s="481"/>
      <c r="AM209" s="481"/>
      <c r="AN209" s="481"/>
      <c r="AO209" s="481"/>
      <c r="AP209" s="481"/>
      <c r="AQ209" s="485"/>
      <c r="AR209" s="455"/>
    </row>
    <row r="210" spans="1:44" s="24" customFormat="1" x14ac:dyDescent="0.25">
      <c r="A210" s="784"/>
      <c r="B210" s="784"/>
      <c r="C210" s="784"/>
      <c r="D210" s="784"/>
      <c r="E210" s="784"/>
      <c r="F210" s="785"/>
      <c r="G210" s="786"/>
      <c r="H210" s="536"/>
      <c r="I210" s="483"/>
      <c r="J210" s="483"/>
      <c r="K210" s="483"/>
      <c r="L210" s="483"/>
      <c r="M210" s="529"/>
      <c r="N210" s="792" t="s">
        <v>433</v>
      </c>
      <c r="O210" s="784"/>
      <c r="P210" s="481" t="s">
        <v>44</v>
      </c>
      <c r="Q210" s="481">
        <v>8</v>
      </c>
      <c r="R210" s="481" t="s">
        <v>12</v>
      </c>
      <c r="S210" s="485">
        <v>100</v>
      </c>
      <c r="T210" s="481"/>
      <c r="U210" s="481"/>
      <c r="V210" s="481"/>
      <c r="W210" s="481"/>
      <c r="X210" s="481"/>
      <c r="Y210" s="485"/>
      <c r="Z210" s="481"/>
      <c r="AA210" s="481"/>
      <c r="AB210" s="481"/>
      <c r="AC210" s="481"/>
      <c r="AD210" s="481"/>
      <c r="AE210" s="485"/>
      <c r="AF210" s="481"/>
      <c r="AG210" s="481"/>
      <c r="AH210" s="481"/>
      <c r="AI210" s="481"/>
      <c r="AJ210" s="481"/>
      <c r="AK210" s="481"/>
      <c r="AL210" s="481"/>
      <c r="AM210" s="481"/>
      <c r="AN210" s="481"/>
      <c r="AO210" s="481"/>
      <c r="AP210" s="481"/>
      <c r="AQ210" s="485"/>
      <c r="AR210" s="455"/>
    </row>
    <row r="211" spans="1:44" s="24" customFormat="1" x14ac:dyDescent="0.25">
      <c r="A211" s="784"/>
      <c r="B211" s="784"/>
      <c r="C211" s="784"/>
      <c r="D211" s="784"/>
      <c r="E211" s="784"/>
      <c r="F211" s="785"/>
      <c r="G211" s="786"/>
      <c r="H211" s="536"/>
      <c r="I211" s="483"/>
      <c r="J211" s="483"/>
      <c r="K211" s="483"/>
      <c r="L211" s="483"/>
      <c r="M211" s="529"/>
      <c r="N211" s="792" t="s">
        <v>434</v>
      </c>
      <c r="O211" s="784"/>
      <c r="P211" s="481" t="s">
        <v>44</v>
      </c>
      <c r="Q211" s="481">
        <v>16</v>
      </c>
      <c r="R211" s="481" t="s">
        <v>12</v>
      </c>
      <c r="S211" s="485">
        <v>200</v>
      </c>
      <c r="T211" s="481"/>
      <c r="U211" s="481"/>
      <c r="V211" s="481"/>
      <c r="W211" s="481"/>
      <c r="X211" s="481"/>
      <c r="Y211" s="485"/>
      <c r="Z211" s="481"/>
      <c r="AA211" s="481"/>
      <c r="AB211" s="481"/>
      <c r="AC211" s="481"/>
      <c r="AD211" s="481"/>
      <c r="AE211" s="485"/>
      <c r="AF211" s="481"/>
      <c r="AG211" s="481"/>
      <c r="AH211" s="481"/>
      <c r="AI211" s="481"/>
      <c r="AJ211" s="481"/>
      <c r="AK211" s="481"/>
      <c r="AL211" s="481"/>
      <c r="AM211" s="481"/>
      <c r="AN211" s="481"/>
      <c r="AO211" s="481"/>
      <c r="AP211" s="481"/>
      <c r="AQ211" s="485"/>
      <c r="AR211" s="455"/>
    </row>
    <row r="212" spans="1:44" s="24" customFormat="1" ht="24.75" customHeight="1" x14ac:dyDescent="0.25">
      <c r="A212" s="784"/>
      <c r="B212" s="784"/>
      <c r="C212" s="784"/>
      <c r="D212" s="784"/>
      <c r="E212" s="784"/>
      <c r="F212" s="785"/>
      <c r="G212" s="786"/>
      <c r="H212" s="536"/>
      <c r="I212" s="483"/>
      <c r="J212" s="483"/>
      <c r="K212" s="483"/>
      <c r="L212" s="483"/>
      <c r="M212" s="529"/>
      <c r="N212" s="792" t="s">
        <v>435</v>
      </c>
      <c r="O212" s="784"/>
      <c r="P212" s="481" t="s">
        <v>187</v>
      </c>
      <c r="Q212" s="481">
        <v>200</v>
      </c>
      <c r="R212" s="481" t="s">
        <v>14</v>
      </c>
      <c r="S212" s="485">
        <f>Q212*3</f>
        <v>600</v>
      </c>
      <c r="T212" s="481"/>
      <c r="U212" s="481"/>
      <c r="V212" s="481"/>
      <c r="W212" s="481"/>
      <c r="X212" s="481"/>
      <c r="Y212" s="485"/>
      <c r="Z212" s="481"/>
      <c r="AA212" s="481"/>
      <c r="AB212" s="481"/>
      <c r="AC212" s="481"/>
      <c r="AD212" s="481"/>
      <c r="AE212" s="485"/>
      <c r="AF212" s="481"/>
      <c r="AG212" s="481"/>
      <c r="AH212" s="481"/>
      <c r="AI212" s="481"/>
      <c r="AJ212" s="481"/>
      <c r="AK212" s="481"/>
      <c r="AL212" s="481"/>
      <c r="AM212" s="481"/>
      <c r="AN212" s="481"/>
      <c r="AO212" s="481"/>
      <c r="AP212" s="481"/>
      <c r="AQ212" s="485"/>
      <c r="AR212" s="455"/>
    </row>
    <row r="213" spans="1:44" s="24" customFormat="1" ht="27" customHeight="1" x14ac:dyDescent="0.25">
      <c r="A213" s="481">
        <v>26</v>
      </c>
      <c r="B213" s="481">
        <v>297993</v>
      </c>
      <c r="C213" s="481" t="s">
        <v>436</v>
      </c>
      <c r="D213" s="481">
        <v>1.498</v>
      </c>
      <c r="E213" s="481">
        <v>8937.2999999999993</v>
      </c>
      <c r="F213" s="483">
        <v>1.498</v>
      </c>
      <c r="G213" s="486">
        <v>8937.2999999999993</v>
      </c>
      <c r="H213" s="535"/>
      <c r="I213" s="481"/>
      <c r="J213" s="481"/>
      <c r="K213" s="481"/>
      <c r="L213" s="481"/>
      <c r="M213" s="527"/>
      <c r="N213" s="479"/>
      <c r="O213" s="481"/>
      <c r="P213" s="481"/>
      <c r="Q213" s="481"/>
      <c r="R213" s="481"/>
      <c r="S213" s="485"/>
      <c r="T213" s="481"/>
      <c r="U213" s="481"/>
      <c r="V213" s="481"/>
      <c r="W213" s="481"/>
      <c r="X213" s="481"/>
      <c r="Y213" s="485"/>
      <c r="Z213" s="481"/>
      <c r="AA213" s="481"/>
      <c r="AB213" s="481"/>
      <c r="AC213" s="481"/>
      <c r="AD213" s="481"/>
      <c r="AE213" s="485"/>
      <c r="AF213" s="481"/>
      <c r="AG213" s="481"/>
      <c r="AH213" s="481"/>
      <c r="AI213" s="481"/>
      <c r="AJ213" s="481"/>
      <c r="AK213" s="481"/>
      <c r="AL213" s="481"/>
      <c r="AM213" s="481"/>
      <c r="AN213" s="481"/>
      <c r="AO213" s="481"/>
      <c r="AP213" s="481"/>
      <c r="AQ213" s="485"/>
      <c r="AR213" s="455"/>
    </row>
    <row r="214" spans="1:44" s="24" customFormat="1" ht="25.5" customHeight="1" x14ac:dyDescent="0.25">
      <c r="A214" s="494">
        <v>27</v>
      </c>
      <c r="B214" s="494">
        <v>297807</v>
      </c>
      <c r="C214" s="494" t="s">
        <v>437</v>
      </c>
      <c r="D214" s="494">
        <v>1.03</v>
      </c>
      <c r="E214" s="494">
        <v>3741.9</v>
      </c>
      <c r="F214" s="495">
        <v>1.03</v>
      </c>
      <c r="G214" s="497">
        <v>3741.9</v>
      </c>
      <c r="H214" s="535"/>
      <c r="I214" s="494"/>
      <c r="J214" s="494"/>
      <c r="K214" s="494"/>
      <c r="L214" s="494"/>
      <c r="M214" s="527"/>
      <c r="N214" s="493"/>
      <c r="O214" s="494"/>
      <c r="P214" s="494"/>
      <c r="Q214" s="494"/>
      <c r="R214" s="494"/>
      <c r="S214" s="496"/>
      <c r="T214" s="494"/>
      <c r="U214" s="494"/>
      <c r="V214" s="494"/>
      <c r="W214" s="494"/>
      <c r="X214" s="494"/>
      <c r="Y214" s="496"/>
      <c r="Z214" s="494"/>
      <c r="AA214" s="494"/>
      <c r="AB214" s="494"/>
      <c r="AC214" s="494"/>
      <c r="AD214" s="494"/>
      <c r="AE214" s="496"/>
      <c r="AF214" s="494"/>
      <c r="AG214" s="494"/>
      <c r="AH214" s="494"/>
      <c r="AI214" s="494"/>
      <c r="AJ214" s="494"/>
      <c r="AK214" s="494"/>
      <c r="AL214" s="494"/>
      <c r="AM214" s="494"/>
      <c r="AN214" s="494"/>
      <c r="AO214" s="494"/>
      <c r="AP214" s="494"/>
      <c r="AQ214" s="496"/>
      <c r="AR214" s="512"/>
    </row>
    <row r="215" spans="1:44" s="24" customFormat="1" ht="25.5" customHeight="1" x14ac:dyDescent="0.25">
      <c r="A215" s="481">
        <v>28</v>
      </c>
      <c r="B215" s="481">
        <v>297858</v>
      </c>
      <c r="C215" s="481" t="s">
        <v>438</v>
      </c>
      <c r="D215" s="481">
        <v>2.3839999999999999</v>
      </c>
      <c r="E215" s="481">
        <v>16796.599999999999</v>
      </c>
      <c r="F215" s="483">
        <v>2.3839999999999999</v>
      </c>
      <c r="G215" s="486">
        <v>16796.599999999999</v>
      </c>
      <c r="H215" s="536"/>
      <c r="I215" s="483"/>
      <c r="J215" s="483"/>
      <c r="K215" s="483"/>
      <c r="L215" s="483"/>
      <c r="M215" s="529"/>
      <c r="N215" s="479"/>
      <c r="O215" s="481"/>
      <c r="P215" s="481"/>
      <c r="Q215" s="481"/>
      <c r="R215" s="481"/>
      <c r="S215" s="485"/>
      <c r="T215" s="784" t="s">
        <v>439</v>
      </c>
      <c r="U215" s="784"/>
      <c r="V215" s="481" t="s">
        <v>440</v>
      </c>
      <c r="W215" s="481">
        <v>200</v>
      </c>
      <c r="X215" s="481" t="s">
        <v>14</v>
      </c>
      <c r="Y215" s="485">
        <f>W215*3</f>
        <v>600</v>
      </c>
      <c r="Z215" s="481"/>
      <c r="AA215" s="481"/>
      <c r="AB215" s="481"/>
      <c r="AC215" s="481"/>
      <c r="AD215" s="481"/>
      <c r="AE215" s="485"/>
      <c r="AF215" s="481"/>
      <c r="AG215" s="481"/>
      <c r="AH215" s="481"/>
      <c r="AI215" s="481"/>
      <c r="AJ215" s="481"/>
      <c r="AK215" s="481"/>
      <c r="AL215" s="481"/>
      <c r="AM215" s="481"/>
      <c r="AN215" s="481"/>
      <c r="AO215" s="481"/>
      <c r="AP215" s="481"/>
      <c r="AQ215" s="485"/>
      <c r="AR215" s="455"/>
    </row>
    <row r="216" spans="1:44" s="24" customFormat="1" ht="25.5" customHeight="1" x14ac:dyDescent="0.25">
      <c r="A216" s="784">
        <v>29</v>
      </c>
      <c r="B216" s="784">
        <v>297515</v>
      </c>
      <c r="C216" s="784" t="s">
        <v>441</v>
      </c>
      <c r="D216" s="784">
        <v>1.238</v>
      </c>
      <c r="E216" s="784">
        <v>8195.1</v>
      </c>
      <c r="F216" s="785">
        <v>1.238</v>
      </c>
      <c r="G216" s="786">
        <v>8195.1</v>
      </c>
      <c r="H216" s="537"/>
      <c r="I216" s="504"/>
      <c r="J216" s="456"/>
      <c r="K216" s="483"/>
      <c r="L216" s="483"/>
      <c r="M216" s="538"/>
      <c r="N216" s="479"/>
      <c r="O216" s="481"/>
      <c r="P216" s="784" t="s">
        <v>9</v>
      </c>
      <c r="Q216" s="481">
        <v>1.238</v>
      </c>
      <c r="R216" s="481" t="s">
        <v>5</v>
      </c>
      <c r="S216" s="790"/>
      <c r="T216" s="481"/>
      <c r="U216" s="481"/>
      <c r="V216" s="481"/>
      <c r="W216" s="481"/>
      <c r="X216" s="481"/>
      <c r="Y216" s="485"/>
      <c r="Z216" s="481"/>
      <c r="AA216" s="481"/>
      <c r="AB216" s="481"/>
      <c r="AC216" s="481"/>
      <c r="AD216" s="481"/>
      <c r="AE216" s="485"/>
      <c r="AF216" s="481"/>
      <c r="AG216" s="481"/>
      <c r="AH216" s="481"/>
      <c r="AI216" s="481"/>
      <c r="AJ216" s="481"/>
      <c r="AK216" s="481"/>
      <c r="AL216" s="481"/>
      <c r="AM216" s="481"/>
      <c r="AN216" s="481"/>
      <c r="AO216" s="481"/>
      <c r="AP216" s="481"/>
      <c r="AQ216" s="485"/>
      <c r="AR216" s="455"/>
    </row>
    <row r="217" spans="1:44" s="24" customFormat="1" ht="25.5" customHeight="1" x14ac:dyDescent="0.25">
      <c r="A217" s="784"/>
      <c r="B217" s="784"/>
      <c r="C217" s="784"/>
      <c r="D217" s="784"/>
      <c r="E217" s="784"/>
      <c r="F217" s="785"/>
      <c r="G217" s="786"/>
      <c r="H217" s="537"/>
      <c r="I217" s="504"/>
      <c r="J217" s="456"/>
      <c r="K217" s="483"/>
      <c r="L217" s="483"/>
      <c r="M217" s="538"/>
      <c r="N217" s="479"/>
      <c r="O217" s="481"/>
      <c r="P217" s="784"/>
      <c r="Q217" s="481"/>
      <c r="R217" s="481" t="s">
        <v>8</v>
      </c>
      <c r="S217" s="790"/>
      <c r="T217" s="481"/>
      <c r="U217" s="481"/>
      <c r="V217" s="481"/>
      <c r="W217" s="481"/>
      <c r="X217" s="481"/>
      <c r="Y217" s="485"/>
      <c r="Z217" s="481"/>
      <c r="AA217" s="481"/>
      <c r="AB217" s="481"/>
      <c r="AC217" s="481"/>
      <c r="AD217" s="481"/>
      <c r="AE217" s="485"/>
      <c r="AF217" s="481"/>
      <c r="AG217" s="481"/>
      <c r="AH217" s="481"/>
      <c r="AI217" s="481"/>
      <c r="AJ217" s="481"/>
      <c r="AK217" s="481"/>
      <c r="AL217" s="481"/>
      <c r="AM217" s="481"/>
      <c r="AN217" s="481"/>
      <c r="AO217" s="481"/>
      <c r="AP217" s="481"/>
      <c r="AQ217" s="485"/>
      <c r="AR217" s="455"/>
    </row>
    <row r="218" spans="1:44" s="24" customFormat="1" ht="25.5" customHeight="1" x14ac:dyDescent="0.25">
      <c r="A218" s="784"/>
      <c r="B218" s="784"/>
      <c r="C218" s="784"/>
      <c r="D218" s="784"/>
      <c r="E218" s="784"/>
      <c r="F218" s="785"/>
      <c r="G218" s="786"/>
      <c r="H218" s="536"/>
      <c r="I218" s="483"/>
      <c r="J218" s="483"/>
      <c r="K218" s="483"/>
      <c r="L218" s="483"/>
      <c r="M218" s="529"/>
      <c r="N218" s="479"/>
      <c r="O218" s="481"/>
      <c r="P218" s="784" t="s">
        <v>10</v>
      </c>
      <c r="Q218" s="481"/>
      <c r="R218" s="481" t="s">
        <v>5</v>
      </c>
      <c r="S218" s="790"/>
      <c r="T218" s="481"/>
      <c r="U218" s="481"/>
      <c r="V218" s="481"/>
      <c r="W218" s="481"/>
      <c r="X218" s="481"/>
      <c r="Y218" s="485"/>
      <c r="Z218" s="481"/>
      <c r="AA218" s="481"/>
      <c r="AB218" s="481"/>
      <c r="AC218" s="481"/>
      <c r="AD218" s="481"/>
      <c r="AE218" s="485"/>
      <c r="AF218" s="481"/>
      <c r="AG218" s="481"/>
      <c r="AH218" s="481"/>
      <c r="AI218" s="481"/>
      <c r="AJ218" s="481"/>
      <c r="AK218" s="481"/>
      <c r="AL218" s="481"/>
      <c r="AM218" s="481"/>
      <c r="AN218" s="481"/>
      <c r="AO218" s="481"/>
      <c r="AP218" s="481"/>
      <c r="AQ218" s="485"/>
      <c r="AR218" s="455"/>
    </row>
    <row r="219" spans="1:44" s="24" customFormat="1" ht="25.5" customHeight="1" x14ac:dyDescent="0.25">
      <c r="A219" s="784"/>
      <c r="B219" s="784"/>
      <c r="C219" s="784"/>
      <c r="D219" s="784"/>
      <c r="E219" s="784"/>
      <c r="F219" s="785"/>
      <c r="G219" s="786"/>
      <c r="H219" s="535"/>
      <c r="I219" s="481"/>
      <c r="J219" s="481"/>
      <c r="K219" s="481"/>
      <c r="L219" s="481"/>
      <c r="M219" s="527"/>
      <c r="N219" s="479"/>
      <c r="O219" s="481"/>
      <c r="P219" s="784"/>
      <c r="Q219" s="481"/>
      <c r="R219" s="481" t="s">
        <v>8</v>
      </c>
      <c r="S219" s="790"/>
      <c r="T219" s="481"/>
      <c r="U219" s="481"/>
      <c r="V219" s="481"/>
      <c r="W219" s="481"/>
      <c r="X219" s="481"/>
      <c r="Y219" s="485"/>
      <c r="Z219" s="481"/>
      <c r="AA219" s="481"/>
      <c r="AB219" s="481"/>
      <c r="AC219" s="481"/>
      <c r="AD219" s="481"/>
      <c r="AE219" s="485"/>
      <c r="AF219" s="481"/>
      <c r="AG219" s="481"/>
      <c r="AH219" s="481"/>
      <c r="AI219" s="481"/>
      <c r="AJ219" s="481"/>
      <c r="AK219" s="481"/>
      <c r="AL219" s="481"/>
      <c r="AM219" s="481"/>
      <c r="AN219" s="481"/>
      <c r="AO219" s="481"/>
      <c r="AP219" s="481"/>
      <c r="AQ219" s="485"/>
      <c r="AR219" s="455"/>
    </row>
    <row r="220" spans="1:44" s="24" customFormat="1" ht="31.5" customHeight="1" x14ac:dyDescent="0.25">
      <c r="A220" s="784">
        <v>30</v>
      </c>
      <c r="B220" s="784">
        <v>297610</v>
      </c>
      <c r="C220" s="784" t="s">
        <v>442</v>
      </c>
      <c r="D220" s="784">
        <v>3.4380000000000002</v>
      </c>
      <c r="E220" s="784">
        <v>51513.2</v>
      </c>
      <c r="F220" s="785">
        <v>3.4380000000000002</v>
      </c>
      <c r="G220" s="786">
        <v>51513.2</v>
      </c>
      <c r="H220" s="783" t="s">
        <v>443</v>
      </c>
      <c r="I220" s="784"/>
      <c r="J220" s="481" t="s">
        <v>333</v>
      </c>
      <c r="K220" s="481">
        <v>1</v>
      </c>
      <c r="L220" s="481" t="s">
        <v>12</v>
      </c>
      <c r="M220" s="567">
        <v>1658.0861299999999</v>
      </c>
      <c r="N220" s="487"/>
      <c r="O220" s="483"/>
      <c r="P220" s="483"/>
      <c r="Q220" s="483"/>
      <c r="R220" s="483"/>
      <c r="S220" s="198"/>
      <c r="T220" s="784" t="s">
        <v>444</v>
      </c>
      <c r="U220" s="784"/>
      <c r="V220" s="481" t="s">
        <v>44</v>
      </c>
      <c r="W220" s="481">
        <v>16</v>
      </c>
      <c r="X220" s="481" t="s">
        <v>331</v>
      </c>
      <c r="Y220" s="485">
        <v>124</v>
      </c>
      <c r="Z220" s="784" t="s">
        <v>445</v>
      </c>
      <c r="AA220" s="784" t="s">
        <v>446</v>
      </c>
      <c r="AB220" s="784" t="s">
        <v>9</v>
      </c>
      <c r="AC220" s="481">
        <v>1.93</v>
      </c>
      <c r="AD220" s="481" t="s">
        <v>5</v>
      </c>
      <c r="AE220" s="789">
        <v>44276</v>
      </c>
      <c r="AF220" s="481"/>
      <c r="AG220" s="481"/>
      <c r="AH220" s="481"/>
      <c r="AI220" s="481"/>
      <c r="AJ220" s="481"/>
      <c r="AK220" s="481"/>
      <c r="AL220" s="481"/>
      <c r="AM220" s="481"/>
      <c r="AN220" s="481"/>
      <c r="AO220" s="481"/>
      <c r="AP220" s="481"/>
      <c r="AQ220" s="485"/>
      <c r="AR220" s="455"/>
    </row>
    <row r="221" spans="1:44" s="24" customFormat="1" ht="42.75" customHeight="1" x14ac:dyDescent="0.25">
      <c r="A221" s="784"/>
      <c r="B221" s="784"/>
      <c r="C221" s="784"/>
      <c r="D221" s="784"/>
      <c r="E221" s="784"/>
      <c r="F221" s="785"/>
      <c r="G221" s="786"/>
      <c r="H221" s="783" t="s">
        <v>447</v>
      </c>
      <c r="I221" s="784"/>
      <c r="J221" s="481" t="s">
        <v>333</v>
      </c>
      <c r="K221" s="481">
        <v>1</v>
      </c>
      <c r="L221" s="481" t="s">
        <v>12</v>
      </c>
      <c r="M221" s="567">
        <v>1395.7982199999999</v>
      </c>
      <c r="N221" s="487"/>
      <c r="O221" s="483"/>
      <c r="P221" s="483"/>
      <c r="Q221" s="483"/>
      <c r="R221" s="483"/>
      <c r="S221" s="198"/>
      <c r="T221" s="784"/>
      <c r="U221" s="784"/>
      <c r="V221" s="481"/>
      <c r="W221" s="481"/>
      <c r="X221" s="481"/>
      <c r="Y221" s="485"/>
      <c r="Z221" s="784"/>
      <c r="AA221" s="784"/>
      <c r="AB221" s="784"/>
      <c r="AC221" s="481">
        <v>28950</v>
      </c>
      <c r="AD221" s="481" t="s">
        <v>8</v>
      </c>
      <c r="AE221" s="789"/>
      <c r="AF221" s="481"/>
      <c r="AG221" s="481"/>
      <c r="AH221" s="481"/>
      <c r="AI221" s="481"/>
      <c r="AJ221" s="481"/>
      <c r="AK221" s="481"/>
      <c r="AL221" s="481"/>
      <c r="AM221" s="481"/>
      <c r="AN221" s="481"/>
      <c r="AO221" s="481"/>
      <c r="AP221" s="481"/>
      <c r="AQ221" s="485"/>
      <c r="AR221" s="455"/>
    </row>
    <row r="222" spans="1:44" s="24" customFormat="1" ht="39" customHeight="1" x14ac:dyDescent="0.25">
      <c r="A222" s="784"/>
      <c r="B222" s="784"/>
      <c r="C222" s="784"/>
      <c r="D222" s="784"/>
      <c r="E222" s="784"/>
      <c r="F222" s="785"/>
      <c r="G222" s="786"/>
      <c r="H222" s="783" t="s">
        <v>444</v>
      </c>
      <c r="I222" s="784"/>
      <c r="J222" s="481" t="s">
        <v>333</v>
      </c>
      <c r="K222" s="481">
        <v>1</v>
      </c>
      <c r="L222" s="481" t="s">
        <v>12</v>
      </c>
      <c r="M222" s="567">
        <v>1597.47586</v>
      </c>
      <c r="N222" s="487"/>
      <c r="O222" s="483"/>
      <c r="P222" s="483"/>
      <c r="Q222" s="483"/>
      <c r="R222" s="483"/>
      <c r="S222" s="198"/>
      <c r="T222" s="784" t="s">
        <v>447</v>
      </c>
      <c r="U222" s="784"/>
      <c r="V222" s="481" t="s">
        <v>44</v>
      </c>
      <c r="W222" s="481">
        <v>24</v>
      </c>
      <c r="X222" s="481" t="s">
        <v>331</v>
      </c>
      <c r="Y222" s="485">
        <v>224</v>
      </c>
      <c r="Z222" s="784"/>
      <c r="AA222" s="784"/>
      <c r="AB222" s="784" t="s">
        <v>10</v>
      </c>
      <c r="AC222" s="481">
        <v>1.93</v>
      </c>
      <c r="AD222" s="481" t="s">
        <v>5</v>
      </c>
      <c r="AE222" s="789">
        <v>226.3</v>
      </c>
      <c r="AF222" s="481"/>
      <c r="AG222" s="481"/>
      <c r="AH222" s="481"/>
      <c r="AI222" s="481"/>
      <c r="AJ222" s="481"/>
      <c r="AK222" s="481"/>
      <c r="AL222" s="481"/>
      <c r="AM222" s="481"/>
      <c r="AN222" s="481"/>
      <c r="AO222" s="481"/>
      <c r="AP222" s="481"/>
      <c r="AQ222" s="485"/>
      <c r="AR222" s="455"/>
    </row>
    <row r="223" spans="1:44" s="24" customFormat="1" ht="35.25" customHeight="1" x14ac:dyDescent="0.25">
      <c r="A223" s="784"/>
      <c r="B223" s="784"/>
      <c r="C223" s="784"/>
      <c r="D223" s="784"/>
      <c r="E223" s="784"/>
      <c r="F223" s="785"/>
      <c r="G223" s="786"/>
      <c r="H223" s="783" t="s">
        <v>448</v>
      </c>
      <c r="I223" s="784"/>
      <c r="J223" s="481" t="s">
        <v>333</v>
      </c>
      <c r="K223" s="481">
        <v>1</v>
      </c>
      <c r="L223" s="481" t="s">
        <v>12</v>
      </c>
      <c r="M223" s="567">
        <v>1547.05638</v>
      </c>
      <c r="N223" s="487"/>
      <c r="O223" s="483"/>
      <c r="P223" s="483"/>
      <c r="Q223" s="483"/>
      <c r="R223" s="483"/>
      <c r="S223" s="198"/>
      <c r="T223" s="784" t="s">
        <v>447</v>
      </c>
      <c r="U223" s="784"/>
      <c r="V223" s="481" t="s">
        <v>378</v>
      </c>
      <c r="W223" s="481">
        <v>350</v>
      </c>
      <c r="X223" s="481" t="s">
        <v>431</v>
      </c>
      <c r="Y223" s="485">
        <v>1050</v>
      </c>
      <c r="Z223" s="784"/>
      <c r="AA223" s="784"/>
      <c r="AB223" s="784"/>
      <c r="AC223" s="485">
        <v>266.2</v>
      </c>
      <c r="AD223" s="481" t="s">
        <v>8</v>
      </c>
      <c r="AE223" s="789"/>
      <c r="AF223" s="481"/>
      <c r="AG223" s="481"/>
      <c r="AH223" s="481"/>
      <c r="AI223" s="481"/>
      <c r="AJ223" s="481"/>
      <c r="AK223" s="481"/>
      <c r="AL223" s="481"/>
      <c r="AM223" s="481"/>
      <c r="AN223" s="481"/>
      <c r="AO223" s="481"/>
      <c r="AP223" s="481"/>
      <c r="AQ223" s="485"/>
      <c r="AR223" s="455"/>
    </row>
    <row r="224" spans="1:44" s="24" customFormat="1" ht="35.25" customHeight="1" x14ac:dyDescent="0.25">
      <c r="A224" s="784"/>
      <c r="B224" s="784"/>
      <c r="C224" s="784"/>
      <c r="D224" s="784"/>
      <c r="E224" s="784"/>
      <c r="F224" s="785"/>
      <c r="G224" s="786"/>
      <c r="H224" s="783" t="s">
        <v>449</v>
      </c>
      <c r="I224" s="784"/>
      <c r="J224" s="481" t="s">
        <v>333</v>
      </c>
      <c r="K224" s="481">
        <v>1</v>
      </c>
      <c r="L224" s="481" t="s">
        <v>12</v>
      </c>
      <c r="M224" s="567">
        <v>1849.8685800000001</v>
      </c>
      <c r="N224" s="479"/>
      <c r="O224" s="481"/>
      <c r="P224" s="481"/>
      <c r="Q224" s="481"/>
      <c r="R224" s="481"/>
      <c r="S224" s="485"/>
      <c r="T224" s="785"/>
      <c r="U224" s="785"/>
      <c r="V224" s="483"/>
      <c r="W224" s="483"/>
      <c r="X224" s="483"/>
      <c r="Y224" s="198"/>
      <c r="Z224" s="481"/>
      <c r="AA224" s="481"/>
      <c r="AB224" s="481"/>
      <c r="AC224" s="481"/>
      <c r="AD224" s="481"/>
      <c r="AE224" s="485"/>
      <c r="AF224" s="481"/>
      <c r="AG224" s="481"/>
      <c r="AH224" s="481"/>
      <c r="AI224" s="481"/>
      <c r="AJ224" s="481"/>
      <c r="AK224" s="481"/>
      <c r="AL224" s="481"/>
      <c r="AM224" s="481"/>
      <c r="AN224" s="481"/>
      <c r="AO224" s="481"/>
      <c r="AP224" s="481"/>
      <c r="AQ224" s="485"/>
      <c r="AR224" s="455"/>
    </row>
    <row r="225" spans="1:44" s="24" customFormat="1" ht="25.5" customHeight="1" x14ac:dyDescent="0.25">
      <c r="A225" s="784"/>
      <c r="B225" s="784"/>
      <c r="C225" s="784"/>
      <c r="D225" s="784"/>
      <c r="E225" s="784"/>
      <c r="F225" s="785"/>
      <c r="G225" s="786"/>
      <c r="H225" s="797" t="s">
        <v>443</v>
      </c>
      <c r="I225" s="798"/>
      <c r="J225" s="480" t="s">
        <v>750</v>
      </c>
      <c r="K225" s="480">
        <v>168</v>
      </c>
      <c r="L225" s="480" t="s">
        <v>6</v>
      </c>
      <c r="M225" s="530">
        <v>79.713679999999997</v>
      </c>
      <c r="N225" s="479"/>
      <c r="O225" s="481"/>
      <c r="P225" s="481"/>
      <c r="Q225" s="481"/>
      <c r="R225" s="481"/>
      <c r="S225" s="485"/>
      <c r="T225" s="784" t="s">
        <v>450</v>
      </c>
      <c r="U225" s="784"/>
      <c r="V225" s="481" t="s">
        <v>44</v>
      </c>
      <c r="W225" s="481">
        <v>8</v>
      </c>
      <c r="X225" s="481" t="s">
        <v>331</v>
      </c>
      <c r="Y225" s="485">
        <v>100</v>
      </c>
      <c r="Z225" s="481"/>
      <c r="AA225" s="485"/>
      <c r="AB225" s="481"/>
      <c r="AC225" s="481"/>
      <c r="AD225" s="481"/>
      <c r="AE225" s="485"/>
      <c r="AF225" s="481"/>
      <c r="AG225" s="481"/>
      <c r="AH225" s="481"/>
      <c r="AI225" s="481"/>
      <c r="AJ225" s="481"/>
      <c r="AK225" s="481"/>
      <c r="AL225" s="481"/>
      <c r="AM225" s="481"/>
      <c r="AN225" s="481"/>
      <c r="AO225" s="481"/>
      <c r="AP225" s="481"/>
      <c r="AQ225" s="485"/>
      <c r="AR225" s="455"/>
    </row>
    <row r="226" spans="1:44" s="24" customFormat="1" ht="25.5" customHeight="1" x14ac:dyDescent="0.25">
      <c r="A226" s="784"/>
      <c r="B226" s="784"/>
      <c r="C226" s="784"/>
      <c r="D226" s="784"/>
      <c r="E226" s="784"/>
      <c r="F226" s="785"/>
      <c r="G226" s="786"/>
      <c r="H226" s="797" t="s">
        <v>447</v>
      </c>
      <c r="I226" s="798"/>
      <c r="J226" s="480" t="s">
        <v>750</v>
      </c>
      <c r="K226" s="480">
        <v>158.80000000000001</v>
      </c>
      <c r="L226" s="480" t="s">
        <v>6</v>
      </c>
      <c r="M226" s="530">
        <v>67.352580000000003</v>
      </c>
      <c r="N226" s="479"/>
      <c r="O226" s="481"/>
      <c r="P226" s="481"/>
      <c r="Q226" s="481"/>
      <c r="R226" s="481"/>
      <c r="S226" s="485"/>
      <c r="T226" s="784" t="s">
        <v>451</v>
      </c>
      <c r="U226" s="784"/>
      <c r="V226" s="481" t="s">
        <v>44</v>
      </c>
      <c r="W226" s="481">
        <v>8</v>
      </c>
      <c r="X226" s="481" t="s">
        <v>331</v>
      </c>
      <c r="Y226" s="485">
        <v>100</v>
      </c>
      <c r="Z226" s="481"/>
      <c r="AA226" s="485"/>
      <c r="AB226" s="481"/>
      <c r="AC226" s="481"/>
      <c r="AD226" s="481"/>
      <c r="AE226" s="485"/>
      <c r="AF226" s="481"/>
      <c r="AG226" s="481"/>
      <c r="AH226" s="481"/>
      <c r="AI226" s="481"/>
      <c r="AJ226" s="481"/>
      <c r="AK226" s="481"/>
      <c r="AL226" s="481"/>
      <c r="AM226" s="481"/>
      <c r="AN226" s="481"/>
      <c r="AO226" s="481"/>
      <c r="AP226" s="481"/>
      <c r="AQ226" s="485"/>
      <c r="AR226" s="455"/>
    </row>
    <row r="227" spans="1:44" s="24" customFormat="1" ht="25.5" customHeight="1" x14ac:dyDescent="0.25">
      <c r="A227" s="784"/>
      <c r="B227" s="784"/>
      <c r="C227" s="784"/>
      <c r="D227" s="784"/>
      <c r="E227" s="784"/>
      <c r="F227" s="785"/>
      <c r="G227" s="786"/>
      <c r="H227" s="797" t="s">
        <v>444</v>
      </c>
      <c r="I227" s="798"/>
      <c r="J227" s="480" t="s">
        <v>750</v>
      </c>
      <c r="K227" s="480">
        <v>168</v>
      </c>
      <c r="L227" s="480" t="s">
        <v>6</v>
      </c>
      <c r="M227" s="530">
        <v>71.380560000000003</v>
      </c>
      <c r="N227" s="479"/>
      <c r="O227" s="481"/>
      <c r="P227" s="481"/>
      <c r="Q227" s="481"/>
      <c r="R227" s="481"/>
      <c r="S227" s="485"/>
      <c r="T227" s="784" t="s">
        <v>449</v>
      </c>
      <c r="U227" s="784"/>
      <c r="V227" s="481" t="s">
        <v>44</v>
      </c>
      <c r="W227" s="481">
        <v>8</v>
      </c>
      <c r="X227" s="481" t="s">
        <v>331</v>
      </c>
      <c r="Y227" s="485">
        <v>100</v>
      </c>
      <c r="Z227" s="481"/>
      <c r="AA227" s="485"/>
      <c r="AB227" s="481"/>
      <c r="AC227" s="481"/>
      <c r="AD227" s="481"/>
      <c r="AE227" s="485"/>
      <c r="AF227" s="481"/>
      <c r="AG227" s="481"/>
      <c r="AH227" s="481"/>
      <c r="AI227" s="481"/>
      <c r="AJ227" s="481"/>
      <c r="AK227" s="481"/>
      <c r="AL227" s="481"/>
      <c r="AM227" s="481"/>
      <c r="AN227" s="481"/>
      <c r="AO227" s="481"/>
      <c r="AP227" s="481"/>
      <c r="AQ227" s="485"/>
      <c r="AR227" s="455"/>
    </row>
    <row r="228" spans="1:44" s="24" customFormat="1" ht="38.25" customHeight="1" x14ac:dyDescent="0.25">
      <c r="A228" s="784"/>
      <c r="B228" s="784"/>
      <c r="C228" s="784"/>
      <c r="D228" s="784"/>
      <c r="E228" s="784"/>
      <c r="F228" s="785"/>
      <c r="G228" s="786"/>
      <c r="H228" s="797" t="s">
        <v>448</v>
      </c>
      <c r="I228" s="798"/>
      <c r="J228" s="480" t="s">
        <v>750</v>
      </c>
      <c r="K228" s="480">
        <v>119.6</v>
      </c>
      <c r="L228" s="480" t="s">
        <v>6</v>
      </c>
      <c r="M228" s="530">
        <v>51.113770000000002</v>
      </c>
      <c r="N228" s="479"/>
      <c r="O228" s="481"/>
      <c r="P228" s="481"/>
      <c r="Q228" s="481"/>
      <c r="R228" s="481"/>
      <c r="S228" s="485"/>
      <c r="T228" s="784" t="s">
        <v>449</v>
      </c>
      <c r="U228" s="784"/>
      <c r="V228" s="481" t="s">
        <v>333</v>
      </c>
      <c r="W228" s="481">
        <v>1</v>
      </c>
      <c r="X228" s="481" t="s">
        <v>12</v>
      </c>
      <c r="Y228" s="485">
        <v>1941</v>
      </c>
      <c r="Z228" s="481"/>
      <c r="AA228" s="485"/>
      <c r="AB228" s="481"/>
      <c r="AC228" s="481"/>
      <c r="AD228" s="481"/>
      <c r="AE228" s="485"/>
      <c r="AF228" s="481"/>
      <c r="AG228" s="481"/>
      <c r="AH228" s="481"/>
      <c r="AI228" s="481"/>
      <c r="AJ228" s="481"/>
      <c r="AK228" s="481"/>
      <c r="AL228" s="481"/>
      <c r="AM228" s="481"/>
      <c r="AN228" s="481"/>
      <c r="AO228" s="481"/>
      <c r="AP228" s="481"/>
      <c r="AQ228" s="485"/>
      <c r="AR228" s="455"/>
    </row>
    <row r="229" spans="1:44" s="24" customFormat="1" ht="38.25" customHeight="1" x14ac:dyDescent="0.25">
      <c r="A229" s="784"/>
      <c r="B229" s="784"/>
      <c r="C229" s="784"/>
      <c r="D229" s="784"/>
      <c r="E229" s="784"/>
      <c r="F229" s="785"/>
      <c r="G229" s="786"/>
      <c r="H229" s="797" t="s">
        <v>449</v>
      </c>
      <c r="I229" s="798"/>
      <c r="J229" s="480" t="s">
        <v>750</v>
      </c>
      <c r="K229" s="480">
        <v>277.8</v>
      </c>
      <c r="L229" s="480" t="s">
        <v>6</v>
      </c>
      <c r="M229" s="530">
        <v>117.49715</v>
      </c>
      <c r="N229" s="479"/>
      <c r="O229" s="481"/>
      <c r="P229" s="481"/>
      <c r="Q229" s="481"/>
      <c r="R229" s="481"/>
      <c r="S229" s="485"/>
      <c r="T229" s="784"/>
      <c r="U229" s="784"/>
      <c r="V229" s="481"/>
      <c r="W229" s="481"/>
      <c r="X229" s="481"/>
      <c r="Y229" s="485"/>
      <c r="Z229" s="481"/>
      <c r="AA229" s="485"/>
      <c r="AB229" s="481"/>
      <c r="AC229" s="481"/>
      <c r="AD229" s="481"/>
      <c r="AE229" s="485"/>
      <c r="AF229" s="481"/>
      <c r="AG229" s="481"/>
      <c r="AH229" s="481"/>
      <c r="AI229" s="481"/>
      <c r="AJ229" s="481"/>
      <c r="AK229" s="481"/>
      <c r="AL229" s="481"/>
      <c r="AM229" s="481"/>
      <c r="AN229" s="481"/>
      <c r="AO229" s="481"/>
      <c r="AP229" s="481"/>
      <c r="AQ229" s="485"/>
      <c r="AR229" s="455"/>
    </row>
    <row r="230" spans="1:44" s="24" customFormat="1" ht="30" x14ac:dyDescent="0.25">
      <c r="A230" s="784"/>
      <c r="B230" s="784"/>
      <c r="C230" s="784"/>
      <c r="D230" s="784"/>
      <c r="E230" s="784"/>
      <c r="F230" s="785"/>
      <c r="G230" s="786"/>
      <c r="H230" s="536"/>
      <c r="I230" s="483"/>
      <c r="J230" s="483"/>
      <c r="K230" s="483"/>
      <c r="L230" s="483"/>
      <c r="M230" s="529"/>
      <c r="N230" s="479"/>
      <c r="O230" s="481"/>
      <c r="P230" s="481"/>
      <c r="Q230" s="481"/>
      <c r="R230" s="481"/>
      <c r="S230" s="485"/>
      <c r="T230" s="785" t="s">
        <v>452</v>
      </c>
      <c r="U230" s="785"/>
      <c r="V230" s="481" t="s">
        <v>363</v>
      </c>
      <c r="W230" s="483">
        <v>1</v>
      </c>
      <c r="X230" s="483" t="s">
        <v>331</v>
      </c>
      <c r="Y230" s="198">
        <v>2000</v>
      </c>
      <c r="Z230" s="483"/>
      <c r="AA230" s="198"/>
      <c r="AB230" s="481"/>
      <c r="AC230" s="481"/>
      <c r="AD230" s="481"/>
      <c r="AE230" s="485"/>
      <c r="AF230" s="481"/>
      <c r="AG230" s="481"/>
      <c r="AH230" s="481"/>
      <c r="AI230" s="481"/>
      <c r="AJ230" s="481"/>
      <c r="AK230" s="481"/>
      <c r="AL230" s="481"/>
      <c r="AM230" s="481"/>
      <c r="AN230" s="481"/>
      <c r="AO230" s="481"/>
      <c r="AP230" s="481"/>
      <c r="AQ230" s="485"/>
      <c r="AR230" s="455"/>
    </row>
    <row r="231" spans="1:44" s="24" customFormat="1" ht="30" x14ac:dyDescent="0.25">
      <c r="A231" s="784"/>
      <c r="B231" s="784"/>
      <c r="C231" s="784"/>
      <c r="D231" s="784"/>
      <c r="E231" s="784"/>
      <c r="F231" s="785"/>
      <c r="G231" s="786"/>
      <c r="H231" s="536"/>
      <c r="I231" s="483"/>
      <c r="J231" s="483"/>
      <c r="K231" s="483"/>
      <c r="L231" s="483"/>
      <c r="M231" s="529"/>
      <c r="N231" s="479"/>
      <c r="O231" s="481"/>
      <c r="P231" s="481"/>
      <c r="Q231" s="481"/>
      <c r="R231" s="481"/>
      <c r="S231" s="485"/>
      <c r="T231" s="785" t="s">
        <v>453</v>
      </c>
      <c r="U231" s="785"/>
      <c r="V231" s="481" t="s">
        <v>363</v>
      </c>
      <c r="W231" s="483">
        <v>1</v>
      </c>
      <c r="X231" s="483" t="s">
        <v>331</v>
      </c>
      <c r="Y231" s="198">
        <v>2000</v>
      </c>
      <c r="Z231" s="483"/>
      <c r="AA231" s="198"/>
      <c r="AB231" s="481"/>
      <c r="AC231" s="481"/>
      <c r="AD231" s="481"/>
      <c r="AE231" s="485"/>
      <c r="AF231" s="481"/>
      <c r="AG231" s="481"/>
      <c r="AH231" s="481"/>
      <c r="AI231" s="481"/>
      <c r="AJ231" s="481"/>
      <c r="AK231" s="481"/>
      <c r="AL231" s="481"/>
      <c r="AM231" s="481"/>
      <c r="AN231" s="481"/>
      <c r="AO231" s="481"/>
      <c r="AP231" s="481"/>
      <c r="AQ231" s="485"/>
      <c r="AR231" s="455"/>
    </row>
    <row r="232" spans="1:44" s="24" customFormat="1" ht="38.25" customHeight="1" x14ac:dyDescent="0.25">
      <c r="A232" s="784">
        <v>31</v>
      </c>
      <c r="B232" s="784">
        <v>297355</v>
      </c>
      <c r="C232" s="784" t="s">
        <v>291</v>
      </c>
      <c r="D232" s="784">
        <v>0.73199999999999998</v>
      </c>
      <c r="E232" s="784">
        <v>4299</v>
      </c>
      <c r="F232" s="785">
        <v>0.73199999999999998</v>
      </c>
      <c r="G232" s="786">
        <v>4299</v>
      </c>
      <c r="H232" s="535"/>
      <c r="I232" s="481"/>
      <c r="J232" s="481"/>
      <c r="K232" s="481"/>
      <c r="L232" s="481"/>
      <c r="M232" s="527"/>
      <c r="N232" s="479"/>
      <c r="O232" s="481"/>
      <c r="P232" s="481"/>
      <c r="Q232" s="481"/>
      <c r="R232" s="481"/>
      <c r="S232" s="485"/>
      <c r="T232" s="481"/>
      <c r="U232" s="481"/>
      <c r="V232" s="481"/>
      <c r="W232" s="481"/>
      <c r="X232" s="481"/>
      <c r="Y232" s="485"/>
      <c r="Z232" s="784">
        <v>0</v>
      </c>
      <c r="AA232" s="784">
        <v>0.73199999999999998</v>
      </c>
      <c r="AB232" s="784" t="s">
        <v>9</v>
      </c>
      <c r="AC232" s="481">
        <v>0.73199999999999998</v>
      </c>
      <c r="AD232" s="481" t="s">
        <v>5</v>
      </c>
      <c r="AE232" s="789">
        <v>4299</v>
      </c>
      <c r="AF232" s="481"/>
      <c r="AG232" s="481"/>
      <c r="AH232" s="481"/>
      <c r="AI232" s="481"/>
      <c r="AJ232" s="481"/>
      <c r="AK232" s="481"/>
      <c r="AL232" s="481"/>
      <c r="AM232" s="481"/>
      <c r="AN232" s="481"/>
      <c r="AO232" s="481"/>
      <c r="AP232" s="481"/>
      <c r="AQ232" s="485"/>
      <c r="AR232" s="455"/>
    </row>
    <row r="233" spans="1:44" s="24" customFormat="1" ht="38.25" customHeight="1" x14ac:dyDescent="0.25">
      <c r="A233" s="784"/>
      <c r="B233" s="784"/>
      <c r="C233" s="784"/>
      <c r="D233" s="784"/>
      <c r="E233" s="784"/>
      <c r="F233" s="785"/>
      <c r="G233" s="786"/>
      <c r="H233" s="535"/>
      <c r="I233" s="481"/>
      <c r="J233" s="481"/>
      <c r="K233" s="481"/>
      <c r="L233" s="481"/>
      <c r="M233" s="527"/>
      <c r="N233" s="479"/>
      <c r="O233" s="481"/>
      <c r="P233" s="481"/>
      <c r="Q233" s="481"/>
      <c r="R233" s="481"/>
      <c r="S233" s="485"/>
      <c r="T233" s="481"/>
      <c r="U233" s="481"/>
      <c r="V233" s="481"/>
      <c r="W233" s="481"/>
      <c r="X233" s="481"/>
      <c r="Y233" s="485"/>
      <c r="Z233" s="784"/>
      <c r="AA233" s="784"/>
      <c r="AB233" s="784"/>
      <c r="AC233" s="481">
        <v>4299</v>
      </c>
      <c r="AD233" s="481" t="s">
        <v>8</v>
      </c>
      <c r="AE233" s="789"/>
      <c r="AF233" s="481"/>
      <c r="AG233" s="481"/>
      <c r="AH233" s="481"/>
      <c r="AI233" s="481"/>
      <c r="AJ233" s="481"/>
      <c r="AK233" s="481"/>
      <c r="AL233" s="481"/>
      <c r="AM233" s="481"/>
      <c r="AN233" s="481"/>
      <c r="AO233" s="481"/>
      <c r="AP233" s="481"/>
      <c r="AQ233" s="485"/>
      <c r="AR233" s="455"/>
    </row>
    <row r="234" spans="1:44" s="24" customFormat="1" ht="38.25" customHeight="1" x14ac:dyDescent="0.25">
      <c r="A234" s="784"/>
      <c r="B234" s="784"/>
      <c r="C234" s="784"/>
      <c r="D234" s="784"/>
      <c r="E234" s="784"/>
      <c r="F234" s="785"/>
      <c r="G234" s="786"/>
      <c r="H234" s="535"/>
      <c r="I234" s="481"/>
      <c r="J234" s="481"/>
      <c r="K234" s="481"/>
      <c r="L234" s="481"/>
      <c r="M234" s="527"/>
      <c r="N234" s="479"/>
      <c r="O234" s="481"/>
      <c r="P234" s="481"/>
      <c r="Q234" s="481"/>
      <c r="R234" s="481"/>
      <c r="S234" s="485"/>
      <c r="T234" s="481"/>
      <c r="U234" s="481"/>
      <c r="V234" s="481"/>
      <c r="W234" s="481"/>
      <c r="X234" s="481"/>
      <c r="Y234" s="485"/>
      <c r="Z234" s="784">
        <v>0</v>
      </c>
      <c r="AA234" s="784">
        <v>0.73199999999999998</v>
      </c>
      <c r="AB234" s="784" t="s">
        <v>10</v>
      </c>
      <c r="AC234" s="481">
        <v>0.73199999999999998</v>
      </c>
      <c r="AD234" s="481" t="s">
        <v>5</v>
      </c>
      <c r="AE234" s="789">
        <v>2.7</v>
      </c>
      <c r="AF234" s="481"/>
      <c r="AG234" s="481"/>
      <c r="AH234" s="481"/>
      <c r="AI234" s="481"/>
      <c r="AJ234" s="481"/>
      <c r="AK234" s="481"/>
      <c r="AL234" s="481"/>
      <c r="AM234" s="481"/>
      <c r="AN234" s="481"/>
      <c r="AO234" s="481"/>
      <c r="AP234" s="481"/>
      <c r="AQ234" s="485"/>
      <c r="AR234" s="455"/>
    </row>
    <row r="235" spans="1:44" s="24" customFormat="1" ht="38.25" customHeight="1" x14ac:dyDescent="0.25">
      <c r="A235" s="784"/>
      <c r="B235" s="784"/>
      <c r="C235" s="784"/>
      <c r="D235" s="784"/>
      <c r="E235" s="784"/>
      <c r="F235" s="785"/>
      <c r="G235" s="786"/>
      <c r="H235" s="535"/>
      <c r="I235" s="481"/>
      <c r="J235" s="481"/>
      <c r="K235" s="481"/>
      <c r="L235" s="481"/>
      <c r="M235" s="527"/>
      <c r="N235" s="479"/>
      <c r="O235" s="481"/>
      <c r="P235" s="481"/>
      <c r="Q235" s="481"/>
      <c r="R235" s="481"/>
      <c r="S235" s="485"/>
      <c r="T235" s="481"/>
      <c r="U235" s="481"/>
      <c r="V235" s="481"/>
      <c r="W235" s="481"/>
      <c r="X235" s="481"/>
      <c r="Y235" s="485"/>
      <c r="Z235" s="784"/>
      <c r="AA235" s="784"/>
      <c r="AB235" s="784"/>
      <c r="AC235" s="481">
        <v>3.2</v>
      </c>
      <c r="AD235" s="481" t="s">
        <v>8</v>
      </c>
      <c r="AE235" s="789"/>
      <c r="AF235" s="481"/>
      <c r="AG235" s="481"/>
      <c r="AH235" s="481"/>
      <c r="AI235" s="481"/>
      <c r="AJ235" s="481"/>
      <c r="AK235" s="481"/>
      <c r="AL235" s="481"/>
      <c r="AM235" s="481"/>
      <c r="AN235" s="481"/>
      <c r="AO235" s="481"/>
      <c r="AP235" s="481"/>
      <c r="AQ235" s="485"/>
      <c r="AR235" s="455"/>
    </row>
    <row r="236" spans="1:44" s="24" customFormat="1" x14ac:dyDescent="0.25">
      <c r="A236" s="481">
        <v>32</v>
      </c>
      <c r="B236" s="481">
        <v>297822</v>
      </c>
      <c r="C236" s="481" t="s">
        <v>292</v>
      </c>
      <c r="D236" s="481">
        <v>0.92700000000000005</v>
      </c>
      <c r="E236" s="481">
        <v>6157.5</v>
      </c>
      <c r="F236" s="483">
        <v>0.92700000000000005</v>
      </c>
      <c r="G236" s="486">
        <v>6157.5</v>
      </c>
      <c r="H236" s="535"/>
      <c r="I236" s="481"/>
      <c r="J236" s="481"/>
      <c r="K236" s="481"/>
      <c r="L236" s="481"/>
      <c r="M236" s="527"/>
      <c r="N236" s="479"/>
      <c r="O236" s="481"/>
      <c r="P236" s="481"/>
      <c r="Q236" s="481"/>
      <c r="R236" s="481"/>
      <c r="S236" s="485"/>
      <c r="T236" s="481"/>
      <c r="U236" s="481"/>
      <c r="V236" s="481"/>
      <c r="W236" s="481"/>
      <c r="X236" s="481"/>
      <c r="Y236" s="485"/>
      <c r="Z236" s="481"/>
      <c r="AA236" s="481"/>
      <c r="AB236" s="481"/>
      <c r="AC236" s="481"/>
      <c r="AD236" s="481"/>
      <c r="AE236" s="485"/>
      <c r="AF236" s="481"/>
      <c r="AG236" s="481"/>
      <c r="AH236" s="481"/>
      <c r="AI236" s="481"/>
      <c r="AJ236" s="481"/>
      <c r="AK236" s="481"/>
      <c r="AL236" s="481"/>
      <c r="AM236" s="481"/>
      <c r="AN236" s="481"/>
      <c r="AO236" s="481"/>
      <c r="AP236" s="481"/>
      <c r="AQ236" s="485"/>
      <c r="AR236" s="455"/>
    </row>
    <row r="237" spans="1:44" s="24" customFormat="1" x14ac:dyDescent="0.25">
      <c r="A237" s="481">
        <v>33</v>
      </c>
      <c r="B237" s="481">
        <v>298200</v>
      </c>
      <c r="C237" s="481" t="s">
        <v>454</v>
      </c>
      <c r="D237" s="481">
        <v>0.307</v>
      </c>
      <c r="E237" s="481">
        <v>2681.8</v>
      </c>
      <c r="F237" s="483">
        <v>0.307</v>
      </c>
      <c r="G237" s="486">
        <v>2681.8</v>
      </c>
      <c r="H237" s="535"/>
      <c r="I237" s="481"/>
      <c r="J237" s="481"/>
      <c r="K237" s="481"/>
      <c r="L237" s="481"/>
      <c r="M237" s="527"/>
      <c r="N237" s="479"/>
      <c r="O237" s="481"/>
      <c r="P237" s="481"/>
      <c r="Q237" s="481"/>
      <c r="R237" s="481"/>
      <c r="S237" s="485"/>
      <c r="T237" s="481"/>
      <c r="U237" s="481"/>
      <c r="V237" s="481"/>
      <c r="W237" s="481"/>
      <c r="X237" s="481"/>
      <c r="Y237" s="485"/>
      <c r="Z237" s="481"/>
      <c r="AA237" s="481"/>
      <c r="AB237" s="481"/>
      <c r="AC237" s="481"/>
      <c r="AD237" s="481"/>
      <c r="AE237" s="485"/>
      <c r="AF237" s="481"/>
      <c r="AG237" s="481"/>
      <c r="AH237" s="481"/>
      <c r="AI237" s="481"/>
      <c r="AJ237" s="481"/>
      <c r="AK237" s="481"/>
      <c r="AL237" s="481"/>
      <c r="AM237" s="481"/>
      <c r="AN237" s="481"/>
      <c r="AO237" s="481"/>
      <c r="AP237" s="481"/>
      <c r="AQ237" s="485"/>
      <c r="AR237" s="455"/>
    </row>
    <row r="238" spans="1:44" s="24" customFormat="1" x14ac:dyDescent="0.25">
      <c r="A238" s="784">
        <v>34</v>
      </c>
      <c r="B238" s="784">
        <v>297581</v>
      </c>
      <c r="C238" s="784" t="s">
        <v>455</v>
      </c>
      <c r="D238" s="784">
        <v>1.0580000000000001</v>
      </c>
      <c r="E238" s="784">
        <v>7767.1</v>
      </c>
      <c r="F238" s="785">
        <v>1.0580000000000001</v>
      </c>
      <c r="G238" s="786">
        <v>7767.1</v>
      </c>
      <c r="H238" s="783"/>
      <c r="I238" s="784"/>
      <c r="J238" s="784"/>
      <c r="K238" s="784"/>
      <c r="L238" s="784"/>
      <c r="M238" s="794"/>
      <c r="N238" s="792"/>
      <c r="O238" s="784"/>
      <c r="P238" s="784"/>
      <c r="Q238" s="784"/>
      <c r="R238" s="784"/>
      <c r="S238" s="790"/>
      <c r="T238" s="784"/>
      <c r="U238" s="784"/>
      <c r="V238" s="784"/>
      <c r="W238" s="784"/>
      <c r="X238" s="784"/>
      <c r="Y238" s="790"/>
      <c r="Z238" s="784"/>
      <c r="AA238" s="784"/>
      <c r="AB238" s="784"/>
      <c r="AC238" s="784"/>
      <c r="AD238" s="784"/>
      <c r="AE238" s="790"/>
      <c r="AF238" s="784" t="s">
        <v>455</v>
      </c>
      <c r="AG238" s="784"/>
      <c r="AH238" s="784" t="s">
        <v>9</v>
      </c>
      <c r="AI238" s="481">
        <v>1.0580000000000001</v>
      </c>
      <c r="AJ238" s="481" t="s">
        <v>5</v>
      </c>
      <c r="AK238" s="785">
        <v>8640.23</v>
      </c>
      <c r="AL238" s="784"/>
      <c r="AM238" s="784"/>
      <c r="AN238" s="784"/>
      <c r="AO238" s="784"/>
      <c r="AP238" s="784"/>
      <c r="AQ238" s="790"/>
      <c r="AR238" s="1002"/>
    </row>
    <row r="239" spans="1:44" s="24" customFormat="1" x14ac:dyDescent="0.25">
      <c r="A239" s="784"/>
      <c r="B239" s="784"/>
      <c r="C239" s="784"/>
      <c r="D239" s="784"/>
      <c r="E239" s="784"/>
      <c r="F239" s="785"/>
      <c r="G239" s="786"/>
      <c r="H239" s="783"/>
      <c r="I239" s="784"/>
      <c r="J239" s="784"/>
      <c r="K239" s="784"/>
      <c r="L239" s="784"/>
      <c r="M239" s="794"/>
      <c r="N239" s="792"/>
      <c r="O239" s="784"/>
      <c r="P239" s="784"/>
      <c r="Q239" s="784"/>
      <c r="R239" s="784"/>
      <c r="S239" s="790"/>
      <c r="T239" s="784"/>
      <c r="U239" s="784"/>
      <c r="V239" s="784"/>
      <c r="W239" s="784"/>
      <c r="X239" s="784"/>
      <c r="Y239" s="790"/>
      <c r="Z239" s="784"/>
      <c r="AA239" s="784"/>
      <c r="AB239" s="784"/>
      <c r="AC239" s="784"/>
      <c r="AD239" s="784"/>
      <c r="AE239" s="790"/>
      <c r="AF239" s="784" t="s">
        <v>455</v>
      </c>
      <c r="AG239" s="784"/>
      <c r="AH239" s="784"/>
      <c r="AI239" s="481">
        <v>7767.1</v>
      </c>
      <c r="AJ239" s="481" t="s">
        <v>8</v>
      </c>
      <c r="AK239" s="785"/>
      <c r="AL239" s="784"/>
      <c r="AM239" s="784"/>
      <c r="AN239" s="784"/>
      <c r="AO239" s="784"/>
      <c r="AP239" s="784"/>
      <c r="AQ239" s="790"/>
      <c r="AR239" s="1002"/>
    </row>
    <row r="240" spans="1:44" s="24" customFormat="1" x14ac:dyDescent="0.25">
      <c r="A240" s="784"/>
      <c r="B240" s="784"/>
      <c r="C240" s="784"/>
      <c r="D240" s="784"/>
      <c r="E240" s="784"/>
      <c r="F240" s="785"/>
      <c r="G240" s="786"/>
      <c r="H240" s="783"/>
      <c r="I240" s="784"/>
      <c r="J240" s="784"/>
      <c r="K240" s="784"/>
      <c r="L240" s="784"/>
      <c r="M240" s="794"/>
      <c r="N240" s="792"/>
      <c r="O240" s="784"/>
      <c r="P240" s="784"/>
      <c r="Q240" s="784"/>
      <c r="R240" s="784"/>
      <c r="S240" s="790"/>
      <c r="T240" s="784"/>
      <c r="U240" s="784"/>
      <c r="V240" s="784"/>
      <c r="W240" s="784"/>
      <c r="X240" s="784"/>
      <c r="Y240" s="790"/>
      <c r="Z240" s="784"/>
      <c r="AA240" s="784"/>
      <c r="AB240" s="784"/>
      <c r="AC240" s="784"/>
      <c r="AD240" s="784"/>
      <c r="AE240" s="790"/>
      <c r="AF240" s="784" t="s">
        <v>455</v>
      </c>
      <c r="AG240" s="784"/>
      <c r="AH240" s="784" t="s">
        <v>10</v>
      </c>
      <c r="AI240" s="481">
        <v>1.0580000000000001</v>
      </c>
      <c r="AJ240" s="481" t="s">
        <v>5</v>
      </c>
      <c r="AK240" s="785">
        <v>62.984999999999999</v>
      </c>
      <c r="AL240" s="784"/>
      <c r="AM240" s="784"/>
      <c r="AN240" s="784"/>
      <c r="AO240" s="784"/>
      <c r="AP240" s="784"/>
      <c r="AQ240" s="790"/>
      <c r="AR240" s="1002"/>
    </row>
    <row r="241" spans="1:44" s="24" customFormat="1" ht="20.25" customHeight="1" x14ac:dyDescent="0.25">
      <c r="A241" s="784"/>
      <c r="B241" s="784"/>
      <c r="C241" s="784"/>
      <c r="D241" s="784"/>
      <c r="E241" s="784"/>
      <c r="F241" s="785"/>
      <c r="G241" s="786"/>
      <c r="H241" s="783"/>
      <c r="I241" s="784"/>
      <c r="J241" s="784"/>
      <c r="K241" s="784"/>
      <c r="L241" s="784"/>
      <c r="M241" s="794"/>
      <c r="N241" s="792"/>
      <c r="O241" s="784"/>
      <c r="P241" s="784"/>
      <c r="Q241" s="784"/>
      <c r="R241" s="784"/>
      <c r="S241" s="790"/>
      <c r="T241" s="784"/>
      <c r="U241" s="784"/>
      <c r="V241" s="784"/>
      <c r="W241" s="784"/>
      <c r="X241" s="784"/>
      <c r="Y241" s="790"/>
      <c r="Z241" s="784"/>
      <c r="AA241" s="784"/>
      <c r="AB241" s="784"/>
      <c r="AC241" s="784"/>
      <c r="AD241" s="784"/>
      <c r="AE241" s="790"/>
      <c r="AF241" s="784" t="s">
        <v>455</v>
      </c>
      <c r="AG241" s="784"/>
      <c r="AH241" s="784"/>
      <c r="AI241" s="481">
        <v>74.099999999999994</v>
      </c>
      <c r="AJ241" s="481" t="s">
        <v>8</v>
      </c>
      <c r="AK241" s="785"/>
      <c r="AL241" s="784"/>
      <c r="AM241" s="784"/>
      <c r="AN241" s="784"/>
      <c r="AO241" s="784"/>
      <c r="AP241" s="784"/>
      <c r="AQ241" s="790"/>
      <c r="AR241" s="1002"/>
    </row>
    <row r="242" spans="1:44" s="24" customFormat="1" ht="19.5" customHeight="1" x14ac:dyDescent="0.25">
      <c r="A242" s="494">
        <v>35</v>
      </c>
      <c r="B242" s="494">
        <v>297431</v>
      </c>
      <c r="C242" s="494" t="s">
        <v>456</v>
      </c>
      <c r="D242" s="494">
        <v>0.80100000000000005</v>
      </c>
      <c r="E242" s="494">
        <v>5904.1</v>
      </c>
      <c r="F242" s="495">
        <v>0.80100000000000005</v>
      </c>
      <c r="G242" s="497">
        <v>5904.1</v>
      </c>
      <c r="H242" s="535"/>
      <c r="I242" s="494"/>
      <c r="J242" s="494"/>
      <c r="K242" s="494"/>
      <c r="L242" s="494"/>
      <c r="M242" s="527"/>
      <c r="N242" s="493"/>
      <c r="O242" s="494"/>
      <c r="P242" s="494"/>
      <c r="Q242" s="494"/>
      <c r="R242" s="494"/>
      <c r="S242" s="496"/>
      <c r="T242" s="494"/>
      <c r="U242" s="494"/>
      <c r="V242" s="494"/>
      <c r="W242" s="494"/>
      <c r="X242" s="494"/>
      <c r="Y242" s="496"/>
      <c r="Z242" s="494"/>
      <c r="AA242" s="494"/>
      <c r="AB242" s="494"/>
      <c r="AC242" s="494"/>
      <c r="AD242" s="494"/>
      <c r="AE242" s="496"/>
      <c r="AF242" s="494"/>
      <c r="AG242" s="494"/>
      <c r="AH242" s="494"/>
      <c r="AI242" s="494"/>
      <c r="AJ242" s="494"/>
      <c r="AK242" s="494"/>
      <c r="AL242" s="494"/>
      <c r="AM242" s="494"/>
      <c r="AN242" s="494"/>
      <c r="AO242" s="494"/>
      <c r="AP242" s="494"/>
      <c r="AQ242" s="496"/>
      <c r="AR242" s="512"/>
    </row>
    <row r="243" spans="1:44" s="24" customFormat="1" ht="19.5" customHeight="1" x14ac:dyDescent="0.25">
      <c r="A243" s="481">
        <v>36</v>
      </c>
      <c r="B243" s="481">
        <v>297697</v>
      </c>
      <c r="C243" s="481" t="s">
        <v>457</v>
      </c>
      <c r="D243" s="481">
        <v>0.86399999999999999</v>
      </c>
      <c r="E243" s="481">
        <v>2540</v>
      </c>
      <c r="F243" s="483">
        <v>0.86399999999999999</v>
      </c>
      <c r="G243" s="486">
        <v>2540</v>
      </c>
      <c r="H243" s="535"/>
      <c r="I243" s="481"/>
      <c r="J243" s="481"/>
      <c r="K243" s="481"/>
      <c r="L243" s="481"/>
      <c r="M243" s="527"/>
      <c r="N243" s="479"/>
      <c r="O243" s="481"/>
      <c r="P243" s="481"/>
      <c r="Q243" s="481"/>
      <c r="R243" s="481"/>
      <c r="S243" s="485"/>
      <c r="T243" s="481"/>
      <c r="U243" s="481"/>
      <c r="V243" s="481"/>
      <c r="W243" s="481"/>
      <c r="X243" s="481"/>
      <c r="Y243" s="485"/>
      <c r="Z243" s="481"/>
      <c r="AA243" s="481"/>
      <c r="AB243" s="481"/>
      <c r="AC243" s="481"/>
      <c r="AD243" s="481"/>
      <c r="AE243" s="485"/>
      <c r="AF243" s="481"/>
      <c r="AG243" s="481"/>
      <c r="AH243" s="481"/>
      <c r="AI243" s="481"/>
      <c r="AJ243" s="481"/>
      <c r="AK243" s="481"/>
      <c r="AL243" s="481"/>
      <c r="AM243" s="481"/>
      <c r="AN243" s="481"/>
      <c r="AO243" s="481"/>
      <c r="AP243" s="481"/>
      <c r="AQ243" s="485"/>
      <c r="AR243" s="455"/>
    </row>
    <row r="244" spans="1:44" s="24" customFormat="1" ht="35.25" customHeight="1" x14ac:dyDescent="0.25">
      <c r="A244" s="784">
        <v>37</v>
      </c>
      <c r="B244" s="784">
        <v>297578</v>
      </c>
      <c r="C244" s="784" t="s">
        <v>458</v>
      </c>
      <c r="D244" s="784">
        <v>2.3559999999999999</v>
      </c>
      <c r="E244" s="784">
        <v>21726.7</v>
      </c>
      <c r="F244" s="785">
        <v>2.3559999999999999</v>
      </c>
      <c r="G244" s="786">
        <v>21726.7</v>
      </c>
      <c r="H244" s="783" t="s">
        <v>332</v>
      </c>
      <c r="I244" s="784"/>
      <c r="J244" s="481" t="s">
        <v>333</v>
      </c>
      <c r="K244" s="481">
        <v>1</v>
      </c>
      <c r="L244" s="481" t="s">
        <v>12</v>
      </c>
      <c r="M244" s="567">
        <v>1554.7051200000001</v>
      </c>
      <c r="N244" s="792"/>
      <c r="O244" s="784"/>
      <c r="P244" s="784"/>
      <c r="Q244" s="784"/>
      <c r="R244" s="784"/>
      <c r="S244" s="790"/>
      <c r="T244" s="784" t="s">
        <v>460</v>
      </c>
      <c r="U244" s="784"/>
      <c r="V244" s="481" t="s">
        <v>461</v>
      </c>
      <c r="W244" s="481">
        <v>16</v>
      </c>
      <c r="X244" s="481" t="s">
        <v>331</v>
      </c>
      <c r="Y244" s="485">
        <v>200</v>
      </c>
      <c r="Z244" s="481"/>
      <c r="AA244" s="481"/>
      <c r="AB244" s="481"/>
      <c r="AC244" s="481"/>
      <c r="AD244" s="481"/>
      <c r="AE244" s="485"/>
      <c r="AF244" s="481"/>
      <c r="AG244" s="481"/>
      <c r="AH244" s="481"/>
      <c r="AI244" s="481"/>
      <c r="AJ244" s="481"/>
      <c r="AK244" s="481"/>
      <c r="AL244" s="481"/>
      <c r="AM244" s="481"/>
      <c r="AN244" s="481"/>
      <c r="AO244" s="481"/>
      <c r="AP244" s="481"/>
      <c r="AQ244" s="485"/>
      <c r="AR244" s="455"/>
    </row>
    <row r="245" spans="1:44" s="24" customFormat="1" ht="31.5" customHeight="1" x14ac:dyDescent="0.25">
      <c r="A245" s="784"/>
      <c r="B245" s="784"/>
      <c r="C245" s="784"/>
      <c r="D245" s="784"/>
      <c r="E245" s="784"/>
      <c r="F245" s="785"/>
      <c r="G245" s="786"/>
      <c r="H245" s="783" t="s">
        <v>465</v>
      </c>
      <c r="I245" s="784"/>
      <c r="J245" s="481" t="s">
        <v>333</v>
      </c>
      <c r="K245" s="481">
        <v>1</v>
      </c>
      <c r="L245" s="481" t="s">
        <v>12</v>
      </c>
      <c r="M245" s="567">
        <v>1620.77557</v>
      </c>
      <c r="N245" s="792"/>
      <c r="O245" s="784"/>
      <c r="P245" s="784"/>
      <c r="Q245" s="784"/>
      <c r="R245" s="784"/>
      <c r="S245" s="790"/>
      <c r="T245" s="784" t="s">
        <v>462</v>
      </c>
      <c r="U245" s="784"/>
      <c r="V245" s="481" t="s">
        <v>463</v>
      </c>
      <c r="W245" s="481">
        <v>8</v>
      </c>
      <c r="X245" s="481" t="s">
        <v>331</v>
      </c>
      <c r="Y245" s="485">
        <v>100</v>
      </c>
      <c r="Z245" s="481"/>
      <c r="AA245" s="481"/>
      <c r="AB245" s="481"/>
      <c r="AC245" s="481"/>
      <c r="AD245" s="481"/>
      <c r="AE245" s="485"/>
      <c r="AF245" s="481"/>
      <c r="AG245" s="481"/>
      <c r="AH245" s="481"/>
      <c r="AI245" s="481"/>
      <c r="AJ245" s="481"/>
      <c r="AK245" s="481"/>
      <c r="AL245" s="481"/>
      <c r="AM245" s="481"/>
      <c r="AN245" s="481"/>
      <c r="AO245" s="481"/>
      <c r="AP245" s="481"/>
      <c r="AQ245" s="485"/>
      <c r="AR245" s="455"/>
    </row>
    <row r="246" spans="1:44" s="24" customFormat="1" ht="25.5" customHeight="1" x14ac:dyDescent="0.25">
      <c r="A246" s="784"/>
      <c r="B246" s="784"/>
      <c r="C246" s="784"/>
      <c r="D246" s="784"/>
      <c r="E246" s="784"/>
      <c r="F246" s="785"/>
      <c r="G246" s="786"/>
      <c r="H246" s="797" t="s">
        <v>332</v>
      </c>
      <c r="I246" s="798"/>
      <c r="J246" s="488" t="s">
        <v>750</v>
      </c>
      <c r="K246" s="488">
        <v>159.6</v>
      </c>
      <c r="L246" s="488" t="s">
        <v>6</v>
      </c>
      <c r="M246" s="539">
        <v>67.811530000000005</v>
      </c>
      <c r="N246" s="792"/>
      <c r="O246" s="784"/>
      <c r="P246" s="784"/>
      <c r="Q246" s="784"/>
      <c r="R246" s="784"/>
      <c r="S246" s="790"/>
      <c r="T246" s="784" t="s">
        <v>332</v>
      </c>
      <c r="U246" s="784"/>
      <c r="V246" s="784" t="s">
        <v>464</v>
      </c>
      <c r="W246" s="784">
        <v>20</v>
      </c>
      <c r="X246" s="784" t="s">
        <v>331</v>
      </c>
      <c r="Y246" s="790">
        <v>230</v>
      </c>
      <c r="Z246" s="481"/>
      <c r="AA246" s="481"/>
      <c r="AB246" s="481"/>
      <c r="AC246" s="481"/>
      <c r="AD246" s="481"/>
      <c r="AE246" s="485"/>
      <c r="AF246" s="481"/>
      <c r="AG246" s="481"/>
      <c r="AH246" s="481"/>
      <c r="AI246" s="481"/>
      <c r="AJ246" s="481"/>
      <c r="AK246" s="481"/>
      <c r="AL246" s="481"/>
      <c r="AM246" s="481"/>
      <c r="AN246" s="481"/>
      <c r="AO246" s="481"/>
      <c r="AP246" s="481"/>
      <c r="AQ246" s="485"/>
      <c r="AR246" s="455"/>
    </row>
    <row r="247" spans="1:44" s="24" customFormat="1" ht="24.75" customHeight="1" x14ac:dyDescent="0.25">
      <c r="A247" s="784"/>
      <c r="B247" s="784"/>
      <c r="C247" s="784"/>
      <c r="D247" s="784"/>
      <c r="E247" s="784"/>
      <c r="F247" s="785"/>
      <c r="G247" s="786"/>
      <c r="H247" s="797" t="s">
        <v>465</v>
      </c>
      <c r="I247" s="798"/>
      <c r="J247" s="488" t="s">
        <v>750</v>
      </c>
      <c r="K247" s="488">
        <v>146.80000000000001</v>
      </c>
      <c r="L247" s="488" t="s">
        <v>6</v>
      </c>
      <c r="M247" s="539">
        <v>62.343249999999998</v>
      </c>
      <c r="N247" s="792"/>
      <c r="O247" s="784"/>
      <c r="P247" s="784"/>
      <c r="Q247" s="784"/>
      <c r="R247" s="784"/>
      <c r="S247" s="790"/>
      <c r="T247" s="784"/>
      <c r="U247" s="784"/>
      <c r="V247" s="784"/>
      <c r="W247" s="784"/>
      <c r="X247" s="784"/>
      <c r="Y247" s="790"/>
      <c r="Z247" s="481"/>
      <c r="AA247" s="481"/>
      <c r="AB247" s="481"/>
      <c r="AC247" s="481"/>
      <c r="AD247" s="481"/>
      <c r="AE247" s="485"/>
      <c r="AF247" s="481"/>
      <c r="AG247" s="481"/>
      <c r="AH247" s="481"/>
      <c r="AI247" s="481"/>
      <c r="AJ247" s="481"/>
      <c r="AK247" s="481"/>
      <c r="AL247" s="481"/>
      <c r="AM247" s="481"/>
      <c r="AN247" s="481"/>
      <c r="AO247" s="481"/>
      <c r="AP247" s="481"/>
      <c r="AQ247" s="485"/>
      <c r="AR247" s="455"/>
    </row>
    <row r="248" spans="1:44" s="24" customFormat="1" x14ac:dyDescent="0.25">
      <c r="A248" s="784"/>
      <c r="B248" s="784"/>
      <c r="C248" s="784"/>
      <c r="D248" s="784"/>
      <c r="E248" s="784"/>
      <c r="F248" s="785"/>
      <c r="G248" s="786"/>
      <c r="H248" s="535"/>
      <c r="I248" s="481"/>
      <c r="J248" s="481"/>
      <c r="K248" s="481"/>
      <c r="L248" s="481"/>
      <c r="M248" s="527"/>
      <c r="N248" s="479"/>
      <c r="O248" s="481"/>
      <c r="P248" s="481"/>
      <c r="Q248" s="481"/>
      <c r="R248" s="481"/>
      <c r="S248" s="485"/>
      <c r="T248" s="481"/>
      <c r="U248" s="481"/>
      <c r="V248" s="481"/>
      <c r="W248" s="481"/>
      <c r="X248" s="481"/>
      <c r="Y248" s="485"/>
      <c r="Z248" s="481"/>
      <c r="AA248" s="481"/>
      <c r="AB248" s="481"/>
      <c r="AC248" s="481"/>
      <c r="AD248" s="481"/>
      <c r="AE248" s="485"/>
      <c r="AF248" s="481"/>
      <c r="AG248" s="481"/>
      <c r="AH248" s="481"/>
      <c r="AI248" s="481"/>
      <c r="AJ248" s="481"/>
      <c r="AK248" s="481"/>
      <c r="AL248" s="481"/>
      <c r="AM248" s="481"/>
      <c r="AN248" s="481"/>
      <c r="AO248" s="481"/>
      <c r="AP248" s="481"/>
      <c r="AQ248" s="485"/>
      <c r="AR248" s="455"/>
    </row>
    <row r="249" spans="1:44" s="24" customFormat="1" x14ac:dyDescent="0.25">
      <c r="A249" s="784"/>
      <c r="B249" s="784"/>
      <c r="C249" s="784"/>
      <c r="D249" s="784"/>
      <c r="E249" s="784"/>
      <c r="F249" s="785"/>
      <c r="G249" s="786"/>
      <c r="H249" s="535"/>
      <c r="I249" s="481"/>
      <c r="J249" s="481"/>
      <c r="K249" s="481"/>
      <c r="L249" s="481"/>
      <c r="M249" s="527"/>
      <c r="N249" s="479"/>
      <c r="O249" s="481"/>
      <c r="P249" s="481"/>
      <c r="Q249" s="481"/>
      <c r="R249" s="481"/>
      <c r="S249" s="485"/>
      <c r="T249" s="481"/>
      <c r="U249" s="481"/>
      <c r="V249" s="481"/>
      <c r="W249" s="481"/>
      <c r="X249" s="481"/>
      <c r="Y249" s="485"/>
      <c r="Z249" s="481"/>
      <c r="AA249" s="481"/>
      <c r="AB249" s="481"/>
      <c r="AC249" s="481"/>
      <c r="AD249" s="481"/>
      <c r="AE249" s="485"/>
      <c r="AF249" s="481"/>
      <c r="AG249" s="481"/>
      <c r="AH249" s="481"/>
      <c r="AI249" s="481"/>
      <c r="AJ249" s="481"/>
      <c r="AK249" s="481"/>
      <c r="AL249" s="481"/>
      <c r="AM249" s="481"/>
      <c r="AN249" s="481"/>
      <c r="AO249" s="481"/>
      <c r="AP249" s="481"/>
      <c r="AQ249" s="485"/>
      <c r="AR249" s="455"/>
    </row>
    <row r="250" spans="1:44" s="24" customFormat="1" ht="38.25" customHeight="1" x14ac:dyDescent="0.25">
      <c r="A250" s="784"/>
      <c r="B250" s="784"/>
      <c r="C250" s="784"/>
      <c r="D250" s="784"/>
      <c r="E250" s="784"/>
      <c r="F250" s="785"/>
      <c r="G250" s="786"/>
      <c r="H250" s="783"/>
      <c r="I250" s="784"/>
      <c r="J250" s="481"/>
      <c r="K250" s="481"/>
      <c r="L250" s="481"/>
      <c r="M250" s="527"/>
      <c r="N250" s="479"/>
      <c r="O250" s="481"/>
      <c r="P250" s="481"/>
      <c r="Q250" s="481"/>
      <c r="R250" s="481"/>
      <c r="S250" s="485"/>
      <c r="T250" s="784" t="s">
        <v>465</v>
      </c>
      <c r="U250" s="784"/>
      <c r="V250" s="784" t="s">
        <v>464</v>
      </c>
      <c r="W250" s="784">
        <v>20</v>
      </c>
      <c r="X250" s="784" t="s">
        <v>331</v>
      </c>
      <c r="Y250" s="790">
        <v>230</v>
      </c>
      <c r="Z250" s="481"/>
      <c r="AA250" s="481"/>
      <c r="AB250" s="481"/>
      <c r="AC250" s="481"/>
      <c r="AD250" s="481"/>
      <c r="AE250" s="485"/>
      <c r="AF250" s="481"/>
      <c r="AG250" s="481"/>
      <c r="AH250" s="481"/>
      <c r="AI250" s="481"/>
      <c r="AJ250" s="481"/>
      <c r="AK250" s="481"/>
      <c r="AL250" s="481"/>
      <c r="AM250" s="481"/>
      <c r="AN250" s="481"/>
      <c r="AO250" s="481"/>
      <c r="AP250" s="481"/>
      <c r="AQ250" s="485"/>
      <c r="AR250" s="455"/>
    </row>
    <row r="251" spans="1:44" s="24" customFormat="1" ht="33.75" customHeight="1" x14ac:dyDescent="0.25">
      <c r="A251" s="784"/>
      <c r="B251" s="784"/>
      <c r="C251" s="784"/>
      <c r="D251" s="784"/>
      <c r="E251" s="784"/>
      <c r="F251" s="785"/>
      <c r="G251" s="786"/>
      <c r="H251" s="783"/>
      <c r="I251" s="784"/>
      <c r="J251" s="481"/>
      <c r="K251" s="481"/>
      <c r="L251" s="481"/>
      <c r="M251" s="527"/>
      <c r="N251" s="479"/>
      <c r="O251" s="481"/>
      <c r="P251" s="481"/>
      <c r="Q251" s="481"/>
      <c r="R251" s="481"/>
      <c r="S251" s="485"/>
      <c r="T251" s="784"/>
      <c r="U251" s="784"/>
      <c r="V251" s="784"/>
      <c r="W251" s="784"/>
      <c r="X251" s="784"/>
      <c r="Y251" s="790"/>
      <c r="Z251" s="481"/>
      <c r="AA251" s="481"/>
      <c r="AB251" s="481"/>
      <c r="AC251" s="481"/>
      <c r="AD251" s="481"/>
      <c r="AE251" s="485"/>
      <c r="AF251" s="481"/>
      <c r="AG251" s="481"/>
      <c r="AH251" s="481"/>
      <c r="AI251" s="481"/>
      <c r="AJ251" s="481"/>
      <c r="AK251" s="481"/>
      <c r="AL251" s="481"/>
      <c r="AM251" s="481"/>
      <c r="AN251" s="481"/>
      <c r="AO251" s="481"/>
      <c r="AP251" s="481"/>
      <c r="AQ251" s="485"/>
      <c r="AR251" s="455"/>
    </row>
    <row r="252" spans="1:44" s="24" customFormat="1" ht="31.5" customHeight="1" x14ac:dyDescent="0.25">
      <c r="A252" s="784"/>
      <c r="B252" s="784"/>
      <c r="C252" s="784"/>
      <c r="D252" s="784"/>
      <c r="E252" s="784"/>
      <c r="F252" s="785"/>
      <c r="G252" s="786"/>
      <c r="H252" s="783"/>
      <c r="I252" s="784"/>
      <c r="J252" s="481"/>
      <c r="K252" s="481"/>
      <c r="L252" s="481"/>
      <c r="M252" s="527"/>
      <c r="N252" s="479"/>
      <c r="O252" s="481"/>
      <c r="P252" s="481"/>
      <c r="Q252" s="481"/>
      <c r="R252" s="481"/>
      <c r="S252" s="485"/>
      <c r="T252" s="784" t="s">
        <v>466</v>
      </c>
      <c r="U252" s="784"/>
      <c r="V252" s="481" t="s">
        <v>440</v>
      </c>
      <c r="W252" s="481">
        <v>200</v>
      </c>
      <c r="X252" s="481" t="s">
        <v>14</v>
      </c>
      <c r="Y252" s="485">
        <v>600</v>
      </c>
      <c r="Z252" s="481"/>
      <c r="AA252" s="481"/>
      <c r="AB252" s="481"/>
      <c r="AC252" s="481"/>
      <c r="AD252" s="481"/>
      <c r="AE252" s="485"/>
      <c r="AF252" s="481"/>
      <c r="AG252" s="481"/>
      <c r="AH252" s="481"/>
      <c r="AI252" s="481"/>
      <c r="AJ252" s="481"/>
      <c r="AK252" s="481"/>
      <c r="AL252" s="481"/>
      <c r="AM252" s="481"/>
      <c r="AN252" s="481"/>
      <c r="AO252" s="481"/>
      <c r="AP252" s="481"/>
      <c r="AQ252" s="485"/>
      <c r="AR252" s="455"/>
    </row>
    <row r="253" spans="1:44" s="24" customFormat="1" ht="30" x14ac:dyDescent="0.25">
      <c r="A253" s="784"/>
      <c r="B253" s="784"/>
      <c r="C253" s="784"/>
      <c r="D253" s="784"/>
      <c r="E253" s="784"/>
      <c r="F253" s="785"/>
      <c r="G253" s="786"/>
      <c r="H253" s="783"/>
      <c r="I253" s="784"/>
      <c r="J253" s="481"/>
      <c r="K253" s="481"/>
      <c r="L253" s="481"/>
      <c r="M253" s="527"/>
      <c r="N253" s="479"/>
      <c r="O253" s="481"/>
      <c r="P253" s="481"/>
      <c r="Q253" s="481"/>
      <c r="R253" s="481"/>
      <c r="S253" s="485"/>
      <c r="T253" s="784" t="s">
        <v>467</v>
      </c>
      <c r="U253" s="784"/>
      <c r="V253" s="481" t="s">
        <v>363</v>
      </c>
      <c r="W253" s="483">
        <v>1</v>
      </c>
      <c r="X253" s="483" t="s">
        <v>331</v>
      </c>
      <c r="Y253" s="198">
        <v>2000</v>
      </c>
      <c r="Z253" s="481"/>
      <c r="AA253" s="481"/>
      <c r="AB253" s="481"/>
      <c r="AC253" s="481"/>
      <c r="AD253" s="481"/>
      <c r="AE253" s="485"/>
      <c r="AF253" s="481"/>
      <c r="AG253" s="481"/>
      <c r="AH253" s="481"/>
      <c r="AI253" s="481"/>
      <c r="AJ253" s="481"/>
      <c r="AK253" s="481"/>
      <c r="AL253" s="481"/>
      <c r="AM253" s="481"/>
      <c r="AN253" s="481"/>
      <c r="AO253" s="481"/>
      <c r="AP253" s="481"/>
      <c r="AQ253" s="485"/>
      <c r="AR253" s="455"/>
    </row>
    <row r="254" spans="1:44" s="24" customFormat="1" ht="15" customHeight="1" x14ac:dyDescent="0.25">
      <c r="A254" s="784"/>
      <c r="B254" s="784"/>
      <c r="C254" s="784"/>
      <c r="D254" s="784"/>
      <c r="E254" s="784"/>
      <c r="F254" s="785"/>
      <c r="G254" s="786"/>
      <c r="H254" s="783"/>
      <c r="I254" s="784"/>
      <c r="J254" s="784"/>
      <c r="K254" s="784"/>
      <c r="L254" s="784"/>
      <c r="M254" s="801"/>
      <c r="N254" s="792"/>
      <c r="O254" s="784"/>
      <c r="P254" s="784"/>
      <c r="Q254" s="784"/>
      <c r="R254" s="784"/>
      <c r="S254" s="790"/>
      <c r="T254" s="784" t="s">
        <v>428</v>
      </c>
      <c r="U254" s="784" t="s">
        <v>459</v>
      </c>
      <c r="V254" s="784" t="s">
        <v>9</v>
      </c>
      <c r="W254" s="481">
        <v>1.806</v>
      </c>
      <c r="X254" s="481" t="s">
        <v>5</v>
      </c>
      <c r="Y254" s="485"/>
      <c r="Z254" s="481"/>
      <c r="AA254" s="481"/>
      <c r="AB254" s="481"/>
      <c r="AC254" s="481"/>
      <c r="AD254" s="481"/>
      <c r="AE254" s="485"/>
      <c r="AF254" s="481"/>
      <c r="AG254" s="481"/>
      <c r="AH254" s="481"/>
      <c r="AI254" s="481"/>
      <c r="AJ254" s="481"/>
      <c r="AK254" s="481"/>
      <c r="AL254" s="481"/>
      <c r="AM254" s="481"/>
      <c r="AN254" s="481"/>
      <c r="AO254" s="481"/>
      <c r="AP254" s="481"/>
      <c r="AQ254" s="485"/>
      <c r="AR254" s="455"/>
    </row>
    <row r="255" spans="1:44" s="24" customFormat="1" x14ac:dyDescent="0.25">
      <c r="A255" s="784"/>
      <c r="B255" s="784"/>
      <c r="C255" s="784"/>
      <c r="D255" s="784"/>
      <c r="E255" s="784"/>
      <c r="F255" s="785"/>
      <c r="G255" s="786"/>
      <c r="H255" s="783"/>
      <c r="I255" s="784"/>
      <c r="J255" s="784"/>
      <c r="K255" s="784"/>
      <c r="L255" s="784"/>
      <c r="M255" s="801"/>
      <c r="N255" s="792"/>
      <c r="O255" s="784"/>
      <c r="P255" s="784"/>
      <c r="Q255" s="784"/>
      <c r="R255" s="784"/>
      <c r="S255" s="790"/>
      <c r="T255" s="784"/>
      <c r="U255" s="784"/>
      <c r="V255" s="784"/>
      <c r="W255" s="481">
        <v>16529.7</v>
      </c>
      <c r="X255" s="481" t="s">
        <v>8</v>
      </c>
      <c r="Y255" s="485">
        <v>24794.6</v>
      </c>
      <c r="Z255" s="481"/>
      <c r="AA255" s="481"/>
      <c r="AB255" s="481"/>
      <c r="AC255" s="481"/>
      <c r="AD255" s="481"/>
      <c r="AE255" s="485"/>
      <c r="AF255" s="481"/>
      <c r="AG255" s="481"/>
      <c r="AH255" s="481"/>
      <c r="AI255" s="481"/>
      <c r="AJ255" s="481"/>
      <c r="AK255" s="481"/>
      <c r="AL255" s="481"/>
      <c r="AM255" s="481"/>
      <c r="AN255" s="481"/>
      <c r="AO255" s="481"/>
      <c r="AP255" s="481"/>
      <c r="AQ255" s="485"/>
      <c r="AR255" s="455"/>
    </row>
    <row r="256" spans="1:44" s="24" customFormat="1" ht="15" customHeight="1" x14ac:dyDescent="0.25">
      <c r="A256" s="784"/>
      <c r="B256" s="784"/>
      <c r="C256" s="784"/>
      <c r="D256" s="784"/>
      <c r="E256" s="784"/>
      <c r="F256" s="785"/>
      <c r="G256" s="786"/>
      <c r="H256" s="783"/>
      <c r="I256" s="784"/>
      <c r="J256" s="784"/>
      <c r="K256" s="784"/>
      <c r="L256" s="784"/>
      <c r="M256" s="801"/>
      <c r="N256" s="792"/>
      <c r="O256" s="784"/>
      <c r="P256" s="784"/>
      <c r="Q256" s="784"/>
      <c r="R256" s="784"/>
      <c r="S256" s="790"/>
      <c r="T256" s="784" t="s">
        <v>428</v>
      </c>
      <c r="U256" s="784" t="s">
        <v>459</v>
      </c>
      <c r="V256" s="784" t="s">
        <v>10</v>
      </c>
      <c r="W256" s="481">
        <v>1.806</v>
      </c>
      <c r="X256" s="481" t="s">
        <v>5</v>
      </c>
      <c r="Y256" s="790">
        <v>59</v>
      </c>
      <c r="Z256" s="481"/>
      <c r="AA256" s="481"/>
      <c r="AB256" s="481"/>
      <c r="AC256" s="481"/>
      <c r="AD256" s="481"/>
      <c r="AE256" s="485"/>
      <c r="AF256" s="481"/>
      <c r="AG256" s="481"/>
      <c r="AH256" s="481"/>
      <c r="AI256" s="481"/>
      <c r="AJ256" s="481"/>
      <c r="AK256" s="481"/>
      <c r="AL256" s="481"/>
      <c r="AM256" s="481"/>
      <c r="AN256" s="481"/>
      <c r="AO256" s="481"/>
      <c r="AP256" s="481"/>
      <c r="AQ256" s="485"/>
      <c r="AR256" s="455"/>
    </row>
    <row r="257" spans="1:44" s="24" customFormat="1" x14ac:dyDescent="0.25">
      <c r="A257" s="784"/>
      <c r="B257" s="784"/>
      <c r="C257" s="784"/>
      <c r="D257" s="784"/>
      <c r="E257" s="784"/>
      <c r="F257" s="785"/>
      <c r="G257" s="786"/>
      <c r="H257" s="783"/>
      <c r="I257" s="784"/>
      <c r="J257" s="784"/>
      <c r="K257" s="784"/>
      <c r="L257" s="784"/>
      <c r="M257" s="801"/>
      <c r="N257" s="792"/>
      <c r="O257" s="784"/>
      <c r="P257" s="784"/>
      <c r="Q257" s="784"/>
      <c r="R257" s="784"/>
      <c r="S257" s="790"/>
      <c r="T257" s="784"/>
      <c r="U257" s="784"/>
      <c r="V257" s="784"/>
      <c r="W257" s="485">
        <v>69.599999999999994</v>
      </c>
      <c r="X257" s="481" t="s">
        <v>8</v>
      </c>
      <c r="Y257" s="790"/>
      <c r="Z257" s="481"/>
      <c r="AA257" s="481"/>
      <c r="AB257" s="481"/>
      <c r="AC257" s="481"/>
      <c r="AD257" s="481"/>
      <c r="AE257" s="485"/>
      <c r="AF257" s="481"/>
      <c r="AG257" s="481"/>
      <c r="AH257" s="481"/>
      <c r="AI257" s="481"/>
      <c r="AJ257" s="481"/>
      <c r="AK257" s="481"/>
      <c r="AL257" s="481"/>
      <c r="AM257" s="481"/>
      <c r="AN257" s="481"/>
      <c r="AO257" s="481"/>
      <c r="AP257" s="481"/>
      <c r="AQ257" s="485"/>
      <c r="AR257" s="455"/>
    </row>
    <row r="258" spans="1:44" s="24" customFormat="1" ht="39.75" customHeight="1" x14ac:dyDescent="0.25">
      <c r="A258" s="481">
        <v>38</v>
      </c>
      <c r="B258" s="481">
        <v>297713</v>
      </c>
      <c r="C258" s="481" t="s">
        <v>468</v>
      </c>
      <c r="D258" s="481">
        <v>0.11700000000000001</v>
      </c>
      <c r="E258" s="481">
        <v>411.8</v>
      </c>
      <c r="F258" s="483">
        <v>0.11700000000000001</v>
      </c>
      <c r="G258" s="486">
        <v>411.8</v>
      </c>
      <c r="H258" s="535"/>
      <c r="I258" s="481"/>
      <c r="J258" s="481"/>
      <c r="K258" s="481"/>
      <c r="L258" s="481"/>
      <c r="M258" s="527"/>
      <c r="N258" s="479"/>
      <c r="O258" s="481"/>
      <c r="P258" s="481"/>
      <c r="Q258" s="481"/>
      <c r="R258" s="481"/>
      <c r="S258" s="485"/>
      <c r="T258" s="481"/>
      <c r="U258" s="481"/>
      <c r="V258" s="481"/>
      <c r="W258" s="481"/>
      <c r="X258" s="481"/>
      <c r="Y258" s="485"/>
      <c r="Z258" s="481"/>
      <c r="AA258" s="481"/>
      <c r="AB258" s="481"/>
      <c r="AC258" s="481"/>
      <c r="AD258" s="481"/>
      <c r="AE258" s="485"/>
      <c r="AF258" s="481"/>
      <c r="AG258" s="481"/>
      <c r="AH258" s="481"/>
      <c r="AI258" s="481"/>
      <c r="AJ258" s="481"/>
      <c r="AK258" s="481"/>
      <c r="AL258" s="481"/>
      <c r="AM258" s="481"/>
      <c r="AN258" s="481"/>
      <c r="AO258" s="481"/>
      <c r="AP258" s="481"/>
      <c r="AQ258" s="485"/>
      <c r="AR258" s="455"/>
    </row>
    <row r="259" spans="1:44" s="24" customFormat="1" ht="15" customHeight="1" x14ac:dyDescent="0.25">
      <c r="A259" s="784">
        <v>39</v>
      </c>
      <c r="B259" s="784">
        <v>298236</v>
      </c>
      <c r="C259" s="784" t="s">
        <v>469</v>
      </c>
      <c r="D259" s="784">
        <v>1.5429999999999999</v>
      </c>
      <c r="E259" s="784">
        <v>11533.8</v>
      </c>
      <c r="F259" s="785">
        <v>1.5429999999999999</v>
      </c>
      <c r="G259" s="786">
        <v>11533.8</v>
      </c>
      <c r="H259" s="787"/>
      <c r="I259" s="785"/>
      <c r="J259" s="784"/>
      <c r="K259" s="784"/>
      <c r="L259" s="784"/>
      <c r="M259" s="794"/>
      <c r="N259" s="793" t="s">
        <v>470</v>
      </c>
      <c r="O259" s="785"/>
      <c r="P259" s="784" t="s">
        <v>9</v>
      </c>
      <c r="Q259" s="481"/>
      <c r="R259" s="481" t="s">
        <v>5</v>
      </c>
      <c r="S259" s="790"/>
      <c r="T259" s="784"/>
      <c r="U259" s="784"/>
      <c r="V259" s="784"/>
      <c r="W259" s="481"/>
      <c r="X259" s="481"/>
      <c r="Y259" s="485"/>
      <c r="Z259" s="481"/>
      <c r="AA259" s="481"/>
      <c r="AB259" s="481"/>
      <c r="AC259" s="481"/>
      <c r="AD259" s="481"/>
      <c r="AE259" s="485"/>
      <c r="AF259" s="481"/>
      <c r="AG259" s="481"/>
      <c r="AH259" s="481"/>
      <c r="AI259" s="481"/>
      <c r="AJ259" s="481"/>
      <c r="AK259" s="481"/>
      <c r="AL259" s="481"/>
      <c r="AM259" s="481"/>
      <c r="AN259" s="481"/>
      <c r="AO259" s="481"/>
      <c r="AP259" s="481"/>
      <c r="AQ259" s="485"/>
      <c r="AR259" s="455"/>
    </row>
    <row r="260" spans="1:44" s="24" customFormat="1" x14ac:dyDescent="0.25">
      <c r="A260" s="784"/>
      <c r="B260" s="784"/>
      <c r="C260" s="784"/>
      <c r="D260" s="784"/>
      <c r="E260" s="784"/>
      <c r="F260" s="785"/>
      <c r="G260" s="786"/>
      <c r="H260" s="787"/>
      <c r="I260" s="785"/>
      <c r="J260" s="784"/>
      <c r="K260" s="784"/>
      <c r="L260" s="784"/>
      <c r="M260" s="794"/>
      <c r="N260" s="793"/>
      <c r="O260" s="785"/>
      <c r="P260" s="784"/>
      <c r="Q260" s="481"/>
      <c r="R260" s="481" t="s">
        <v>8</v>
      </c>
      <c r="S260" s="790"/>
      <c r="T260" s="784"/>
      <c r="U260" s="784"/>
      <c r="V260" s="784"/>
      <c r="W260" s="481"/>
      <c r="X260" s="481"/>
      <c r="Y260" s="485"/>
      <c r="Z260" s="481"/>
      <c r="AA260" s="481"/>
      <c r="AB260" s="481"/>
      <c r="AC260" s="481"/>
      <c r="AD260" s="481"/>
      <c r="AE260" s="485"/>
      <c r="AF260" s="481"/>
      <c r="AG260" s="481"/>
      <c r="AH260" s="481"/>
      <c r="AI260" s="481"/>
      <c r="AJ260" s="481"/>
      <c r="AK260" s="481"/>
      <c r="AL260" s="481"/>
      <c r="AM260" s="481"/>
      <c r="AN260" s="481"/>
      <c r="AO260" s="481"/>
      <c r="AP260" s="481"/>
      <c r="AQ260" s="485"/>
      <c r="AR260" s="455"/>
    </row>
    <row r="261" spans="1:44" s="24" customFormat="1" x14ac:dyDescent="0.25">
      <c r="A261" s="784"/>
      <c r="B261" s="784"/>
      <c r="C261" s="784"/>
      <c r="D261" s="784"/>
      <c r="E261" s="784"/>
      <c r="F261" s="785"/>
      <c r="G261" s="786"/>
      <c r="H261" s="787"/>
      <c r="I261" s="785"/>
      <c r="J261" s="784"/>
      <c r="K261" s="784"/>
      <c r="L261" s="784"/>
      <c r="M261" s="794"/>
      <c r="N261" s="793" t="s">
        <v>470</v>
      </c>
      <c r="O261" s="785"/>
      <c r="P261" s="784" t="s">
        <v>10</v>
      </c>
      <c r="Q261" s="481"/>
      <c r="R261" s="481" t="s">
        <v>5</v>
      </c>
      <c r="S261" s="790"/>
      <c r="T261" s="784"/>
      <c r="U261" s="784"/>
      <c r="V261" s="784"/>
      <c r="W261" s="481"/>
      <c r="X261" s="481"/>
      <c r="Y261" s="485"/>
      <c r="Z261" s="481"/>
      <c r="AA261" s="481"/>
      <c r="AB261" s="481"/>
      <c r="AC261" s="481"/>
      <c r="AD261" s="481"/>
      <c r="AE261" s="485"/>
      <c r="AF261" s="481"/>
      <c r="AG261" s="481"/>
      <c r="AH261" s="481"/>
      <c r="AI261" s="481"/>
      <c r="AJ261" s="481"/>
      <c r="AK261" s="481"/>
      <c r="AL261" s="481"/>
      <c r="AM261" s="481"/>
      <c r="AN261" s="481"/>
      <c r="AO261" s="481"/>
      <c r="AP261" s="481"/>
      <c r="AQ261" s="485"/>
      <c r="AR261" s="455"/>
    </row>
    <row r="262" spans="1:44" s="24" customFormat="1" ht="25.5" customHeight="1" x14ac:dyDescent="0.25">
      <c r="A262" s="784"/>
      <c r="B262" s="784"/>
      <c r="C262" s="784"/>
      <c r="D262" s="784"/>
      <c r="E262" s="784"/>
      <c r="F262" s="785"/>
      <c r="G262" s="786"/>
      <c r="H262" s="787"/>
      <c r="I262" s="785"/>
      <c r="J262" s="784"/>
      <c r="K262" s="784"/>
      <c r="L262" s="784"/>
      <c r="M262" s="794"/>
      <c r="N262" s="793"/>
      <c r="O262" s="785"/>
      <c r="P262" s="784"/>
      <c r="Q262" s="485"/>
      <c r="R262" s="481" t="s">
        <v>8</v>
      </c>
      <c r="S262" s="790"/>
      <c r="T262" s="784"/>
      <c r="U262" s="784"/>
      <c r="V262" s="784"/>
      <c r="W262" s="481"/>
      <c r="X262" s="481"/>
      <c r="Y262" s="485"/>
      <c r="Z262" s="481"/>
      <c r="AA262" s="481"/>
      <c r="AB262" s="481"/>
      <c r="AC262" s="481"/>
      <c r="AD262" s="481"/>
      <c r="AE262" s="485"/>
      <c r="AF262" s="481"/>
      <c r="AG262" s="481"/>
      <c r="AH262" s="481"/>
      <c r="AI262" s="481"/>
      <c r="AJ262" s="481"/>
      <c r="AK262" s="481"/>
      <c r="AL262" s="481"/>
      <c r="AM262" s="481"/>
      <c r="AN262" s="481"/>
      <c r="AO262" s="481"/>
      <c r="AP262" s="481"/>
      <c r="AQ262" s="485"/>
      <c r="AR262" s="455"/>
    </row>
    <row r="263" spans="1:44" s="24" customFormat="1" ht="25.5" customHeight="1" x14ac:dyDescent="0.25">
      <c r="A263" s="784">
        <v>40</v>
      </c>
      <c r="B263" s="784">
        <v>297864</v>
      </c>
      <c r="C263" s="784" t="s">
        <v>293</v>
      </c>
      <c r="D263" s="784">
        <v>0.51300000000000001</v>
      </c>
      <c r="E263" s="784">
        <v>9215.9</v>
      </c>
      <c r="F263" s="785">
        <v>0.51300000000000001</v>
      </c>
      <c r="G263" s="786">
        <v>9215.9</v>
      </c>
      <c r="H263" s="783"/>
      <c r="I263" s="784"/>
      <c r="J263" s="784"/>
      <c r="K263" s="784"/>
      <c r="L263" s="784"/>
      <c r="M263" s="801"/>
      <c r="N263" s="792"/>
      <c r="O263" s="784"/>
      <c r="P263" s="784"/>
      <c r="Q263" s="784"/>
      <c r="R263" s="784"/>
      <c r="S263" s="790"/>
      <c r="T263" s="784"/>
      <c r="U263" s="784"/>
      <c r="V263" s="481"/>
      <c r="W263" s="481"/>
      <c r="X263" s="481"/>
      <c r="Y263" s="485"/>
      <c r="Z263" s="784">
        <v>0</v>
      </c>
      <c r="AA263" s="784">
        <v>0.51300000000000001</v>
      </c>
      <c r="AB263" s="784" t="s">
        <v>9</v>
      </c>
      <c r="AC263" s="481">
        <v>0.51300000000000001</v>
      </c>
      <c r="AD263" s="481" t="s">
        <v>5</v>
      </c>
      <c r="AE263" s="784">
        <v>11059.08</v>
      </c>
      <c r="AF263" s="481"/>
      <c r="AG263" s="481"/>
      <c r="AH263" s="481"/>
      <c r="AI263" s="481"/>
      <c r="AJ263" s="481"/>
      <c r="AK263" s="481"/>
      <c r="AL263" s="481"/>
      <c r="AM263" s="481"/>
      <c r="AN263" s="481"/>
      <c r="AO263" s="481"/>
      <c r="AP263" s="481"/>
      <c r="AQ263" s="485"/>
      <c r="AR263" s="455"/>
    </row>
    <row r="264" spans="1:44" s="24" customFormat="1" ht="25.5" customHeight="1" x14ac:dyDescent="0.25">
      <c r="A264" s="784"/>
      <c r="B264" s="784"/>
      <c r="C264" s="784"/>
      <c r="D264" s="784"/>
      <c r="E264" s="784"/>
      <c r="F264" s="785"/>
      <c r="G264" s="786"/>
      <c r="H264" s="783"/>
      <c r="I264" s="784"/>
      <c r="J264" s="784"/>
      <c r="K264" s="784"/>
      <c r="L264" s="784"/>
      <c r="M264" s="801"/>
      <c r="N264" s="792"/>
      <c r="O264" s="784"/>
      <c r="P264" s="784"/>
      <c r="Q264" s="784"/>
      <c r="R264" s="784"/>
      <c r="S264" s="790"/>
      <c r="T264" s="784"/>
      <c r="U264" s="784"/>
      <c r="V264" s="481"/>
      <c r="W264" s="481"/>
      <c r="X264" s="481"/>
      <c r="Y264" s="485"/>
      <c r="Z264" s="784"/>
      <c r="AA264" s="784"/>
      <c r="AB264" s="784"/>
      <c r="AC264" s="481">
        <v>9215.9</v>
      </c>
      <c r="AD264" s="481" t="s">
        <v>8</v>
      </c>
      <c r="AE264" s="784"/>
      <c r="AF264" s="481"/>
      <c r="AG264" s="481"/>
      <c r="AH264" s="481"/>
      <c r="AI264" s="481"/>
      <c r="AJ264" s="481"/>
      <c r="AK264" s="481"/>
      <c r="AL264" s="481"/>
      <c r="AM264" s="481"/>
      <c r="AN264" s="481"/>
      <c r="AO264" s="481"/>
      <c r="AP264" s="481"/>
      <c r="AQ264" s="485"/>
      <c r="AR264" s="455"/>
    </row>
    <row r="265" spans="1:44" s="24" customFormat="1" ht="25.5" customHeight="1" x14ac:dyDescent="0.25">
      <c r="A265" s="784"/>
      <c r="B265" s="784"/>
      <c r="C265" s="784"/>
      <c r="D265" s="784"/>
      <c r="E265" s="784"/>
      <c r="F265" s="785"/>
      <c r="G265" s="786"/>
      <c r="H265" s="783"/>
      <c r="I265" s="784"/>
      <c r="J265" s="784"/>
      <c r="K265" s="784"/>
      <c r="L265" s="784"/>
      <c r="M265" s="794"/>
      <c r="N265" s="792"/>
      <c r="O265" s="784"/>
      <c r="P265" s="784"/>
      <c r="Q265" s="784"/>
      <c r="R265" s="784"/>
      <c r="S265" s="790"/>
      <c r="T265" s="784"/>
      <c r="U265" s="784"/>
      <c r="V265" s="481"/>
      <c r="W265" s="481"/>
      <c r="X265" s="481"/>
      <c r="Y265" s="485"/>
      <c r="Z265" s="784">
        <v>0</v>
      </c>
      <c r="AA265" s="784">
        <v>0.51300000000000001</v>
      </c>
      <c r="AB265" s="784" t="s">
        <v>10</v>
      </c>
      <c r="AC265" s="481">
        <v>0.51300000000000001</v>
      </c>
      <c r="AD265" s="481" t="s">
        <v>5</v>
      </c>
      <c r="AE265" s="790">
        <v>22.1</v>
      </c>
      <c r="AF265" s="481"/>
      <c r="AG265" s="481"/>
      <c r="AH265" s="481"/>
      <c r="AI265" s="481"/>
      <c r="AJ265" s="481"/>
      <c r="AK265" s="481"/>
      <c r="AL265" s="481"/>
      <c r="AM265" s="481"/>
      <c r="AN265" s="481"/>
      <c r="AO265" s="481"/>
      <c r="AP265" s="481"/>
      <c r="AQ265" s="485"/>
      <c r="AR265" s="455"/>
    </row>
    <row r="266" spans="1:44" s="24" customFormat="1" ht="25.5" customHeight="1" x14ac:dyDescent="0.25">
      <c r="A266" s="784"/>
      <c r="B266" s="784"/>
      <c r="C266" s="784"/>
      <c r="D266" s="784"/>
      <c r="E266" s="784"/>
      <c r="F266" s="785"/>
      <c r="G266" s="786"/>
      <c r="H266" s="783"/>
      <c r="I266" s="784"/>
      <c r="J266" s="784"/>
      <c r="K266" s="784"/>
      <c r="L266" s="784"/>
      <c r="M266" s="794"/>
      <c r="N266" s="792"/>
      <c r="O266" s="784"/>
      <c r="P266" s="784"/>
      <c r="Q266" s="784"/>
      <c r="R266" s="784"/>
      <c r="S266" s="790"/>
      <c r="T266" s="784"/>
      <c r="U266" s="784"/>
      <c r="V266" s="481"/>
      <c r="W266" s="481"/>
      <c r="X266" s="481"/>
      <c r="Y266" s="485"/>
      <c r="Z266" s="784"/>
      <c r="AA266" s="784"/>
      <c r="AB266" s="784"/>
      <c r="AC266" s="485">
        <v>26</v>
      </c>
      <c r="AD266" s="481" t="s">
        <v>8</v>
      </c>
      <c r="AE266" s="790"/>
      <c r="AF266" s="481"/>
      <c r="AG266" s="481"/>
      <c r="AH266" s="481"/>
      <c r="AI266" s="481"/>
      <c r="AJ266" s="481"/>
      <c r="AK266" s="481"/>
      <c r="AL266" s="481"/>
      <c r="AM266" s="481"/>
      <c r="AN266" s="481"/>
      <c r="AO266" s="481"/>
      <c r="AP266" s="481"/>
      <c r="AQ266" s="485"/>
      <c r="AR266" s="455"/>
    </row>
    <row r="267" spans="1:44" s="24" customFormat="1" ht="62.25" customHeight="1" x14ac:dyDescent="0.25">
      <c r="A267" s="784">
        <v>41</v>
      </c>
      <c r="B267" s="784">
        <v>297859</v>
      </c>
      <c r="C267" s="784" t="s">
        <v>294</v>
      </c>
      <c r="D267" s="784">
        <v>3.1030000000000002</v>
      </c>
      <c r="E267" s="784">
        <v>40048.400000000001</v>
      </c>
      <c r="F267" s="785">
        <v>3.1030000000000002</v>
      </c>
      <c r="G267" s="786">
        <v>40048.400000000001</v>
      </c>
      <c r="H267" s="536"/>
      <c r="I267" s="483"/>
      <c r="J267" s="483"/>
      <c r="K267" s="483"/>
      <c r="L267" s="483"/>
      <c r="M267" s="529"/>
      <c r="N267" s="479"/>
      <c r="O267" s="481"/>
      <c r="P267" s="481"/>
      <c r="Q267" s="481"/>
      <c r="R267" s="481"/>
      <c r="S267" s="485"/>
      <c r="T267" s="784" t="s">
        <v>332</v>
      </c>
      <c r="U267" s="784"/>
      <c r="V267" s="481" t="s">
        <v>333</v>
      </c>
      <c r="W267" s="481">
        <v>1</v>
      </c>
      <c r="X267" s="481" t="s">
        <v>331</v>
      </c>
      <c r="Y267" s="485">
        <v>2200</v>
      </c>
      <c r="Z267" s="784" t="s">
        <v>406</v>
      </c>
      <c r="AA267" s="784"/>
      <c r="AB267" s="481" t="s">
        <v>333</v>
      </c>
      <c r="AC267" s="481">
        <v>1</v>
      </c>
      <c r="AD267" s="481" t="s">
        <v>331</v>
      </c>
      <c r="AE267" s="485">
        <v>1710</v>
      </c>
      <c r="AF267" s="481"/>
      <c r="AG267" s="481"/>
      <c r="AH267" s="481"/>
      <c r="AI267" s="481"/>
      <c r="AJ267" s="481"/>
      <c r="AK267" s="485"/>
      <c r="AL267" s="481" t="s">
        <v>471</v>
      </c>
      <c r="AM267" s="481" t="s">
        <v>472</v>
      </c>
      <c r="AN267" s="481" t="s">
        <v>44</v>
      </c>
      <c r="AO267" s="481">
        <v>118</v>
      </c>
      <c r="AP267" s="481" t="s">
        <v>12</v>
      </c>
      <c r="AQ267" s="485">
        <v>354</v>
      </c>
      <c r="AR267" s="455"/>
    </row>
    <row r="268" spans="1:44" s="24" customFormat="1" ht="62.25" customHeight="1" x14ac:dyDescent="0.25">
      <c r="A268" s="784"/>
      <c r="B268" s="784"/>
      <c r="C268" s="784"/>
      <c r="D268" s="784"/>
      <c r="E268" s="784"/>
      <c r="F268" s="785"/>
      <c r="G268" s="786"/>
      <c r="H268" s="536"/>
      <c r="I268" s="483"/>
      <c r="J268" s="483"/>
      <c r="K268" s="483"/>
      <c r="L268" s="483"/>
      <c r="M268" s="529"/>
      <c r="N268" s="479"/>
      <c r="O268" s="481"/>
      <c r="P268" s="481"/>
      <c r="Q268" s="481"/>
      <c r="R268" s="481"/>
      <c r="S268" s="485"/>
      <c r="T268" s="481"/>
      <c r="U268" s="481"/>
      <c r="V268" s="481"/>
      <c r="W268" s="481"/>
      <c r="X268" s="481"/>
      <c r="Y268" s="485"/>
      <c r="Z268" s="481"/>
      <c r="AA268" s="481"/>
      <c r="AB268" s="481"/>
      <c r="AC268" s="481"/>
      <c r="AD268" s="481"/>
      <c r="AE268" s="485"/>
      <c r="AF268" s="784"/>
      <c r="AG268" s="784"/>
      <c r="AH268" s="481"/>
      <c r="AI268" s="481"/>
      <c r="AJ268" s="481"/>
      <c r="AK268" s="485"/>
      <c r="AL268" s="784" t="s">
        <v>473</v>
      </c>
      <c r="AM268" s="784"/>
      <c r="AN268" s="481" t="s">
        <v>474</v>
      </c>
      <c r="AO268" s="481">
        <v>9930</v>
      </c>
      <c r="AP268" s="481" t="s">
        <v>6</v>
      </c>
      <c r="AQ268" s="485">
        <v>9930</v>
      </c>
      <c r="AR268" s="455"/>
    </row>
    <row r="269" spans="1:44" s="24" customFormat="1" ht="62.25" customHeight="1" x14ac:dyDescent="0.25">
      <c r="A269" s="784"/>
      <c r="B269" s="784"/>
      <c r="C269" s="784"/>
      <c r="D269" s="784"/>
      <c r="E269" s="784"/>
      <c r="F269" s="785"/>
      <c r="G269" s="786"/>
      <c r="H269" s="536"/>
      <c r="I269" s="483"/>
      <c r="J269" s="483"/>
      <c r="K269" s="483"/>
      <c r="L269" s="483"/>
      <c r="M269" s="529"/>
      <c r="N269" s="479"/>
      <c r="O269" s="481"/>
      <c r="P269" s="481"/>
      <c r="Q269" s="481"/>
      <c r="R269" s="481"/>
      <c r="S269" s="485"/>
      <c r="T269" s="481"/>
      <c r="U269" s="481"/>
      <c r="V269" s="784" t="s">
        <v>9</v>
      </c>
      <c r="W269" s="481">
        <v>3.1030000000000002</v>
      </c>
      <c r="X269" s="481" t="s">
        <v>5</v>
      </c>
      <c r="Y269" s="789">
        <v>40048.400000000001</v>
      </c>
      <c r="Z269" s="481"/>
      <c r="AA269" s="481"/>
      <c r="AB269" s="481"/>
      <c r="AC269" s="481"/>
      <c r="AD269" s="481"/>
      <c r="AE269" s="485"/>
      <c r="AF269" s="784"/>
      <c r="AG269" s="784"/>
      <c r="AH269" s="481"/>
      <c r="AI269" s="481"/>
      <c r="AJ269" s="481"/>
      <c r="AK269" s="485"/>
      <c r="AL269" s="784"/>
      <c r="AM269" s="784"/>
      <c r="AN269" s="481" t="s">
        <v>44</v>
      </c>
      <c r="AO269" s="481">
        <v>72</v>
      </c>
      <c r="AP269" s="481" t="s">
        <v>12</v>
      </c>
      <c r="AQ269" s="485">
        <v>424</v>
      </c>
      <c r="AR269" s="455"/>
    </row>
    <row r="270" spans="1:44" s="24" customFormat="1" ht="62.25" customHeight="1" x14ac:dyDescent="0.25">
      <c r="A270" s="784"/>
      <c r="B270" s="784"/>
      <c r="C270" s="784"/>
      <c r="D270" s="784"/>
      <c r="E270" s="784"/>
      <c r="F270" s="785"/>
      <c r="G270" s="786"/>
      <c r="H270" s="536"/>
      <c r="I270" s="483"/>
      <c r="J270" s="483"/>
      <c r="K270" s="483"/>
      <c r="L270" s="483"/>
      <c r="M270" s="529"/>
      <c r="N270" s="479"/>
      <c r="O270" s="481"/>
      <c r="P270" s="481"/>
      <c r="Q270" s="481"/>
      <c r="R270" s="481"/>
      <c r="S270" s="485"/>
      <c r="T270" s="481"/>
      <c r="U270" s="481"/>
      <c r="V270" s="784"/>
      <c r="W270" s="481">
        <v>40048.400000000001</v>
      </c>
      <c r="X270" s="481" t="s">
        <v>8</v>
      </c>
      <c r="Y270" s="789"/>
      <c r="Z270" s="481"/>
      <c r="AA270" s="481"/>
      <c r="AB270" s="481"/>
      <c r="AC270" s="481"/>
      <c r="AD270" s="481"/>
      <c r="AE270" s="485"/>
      <c r="AF270" s="784"/>
      <c r="AG270" s="784"/>
      <c r="AH270" s="481"/>
      <c r="AI270" s="481"/>
      <c r="AJ270" s="481"/>
      <c r="AK270" s="485"/>
      <c r="AL270" s="784" t="s">
        <v>475</v>
      </c>
      <c r="AM270" s="784"/>
      <c r="AN270" s="481" t="s">
        <v>44</v>
      </c>
      <c r="AO270" s="481">
        <v>8</v>
      </c>
      <c r="AP270" s="481" t="s">
        <v>12</v>
      </c>
      <c r="AQ270" s="485">
        <v>100</v>
      </c>
      <c r="AR270" s="455"/>
    </row>
    <row r="271" spans="1:44" s="24" customFormat="1" ht="62.25" customHeight="1" x14ac:dyDescent="0.25">
      <c r="A271" s="784"/>
      <c r="B271" s="784"/>
      <c r="C271" s="784"/>
      <c r="D271" s="784"/>
      <c r="E271" s="784"/>
      <c r="F271" s="785"/>
      <c r="G271" s="786"/>
      <c r="H271" s="536"/>
      <c r="I271" s="483"/>
      <c r="J271" s="483"/>
      <c r="K271" s="483"/>
      <c r="L271" s="483"/>
      <c r="M271" s="529"/>
      <c r="N271" s="479"/>
      <c r="O271" s="481"/>
      <c r="P271" s="481"/>
      <c r="Q271" s="481"/>
      <c r="R271" s="481"/>
      <c r="S271" s="485"/>
      <c r="T271" s="481"/>
      <c r="U271" s="481"/>
      <c r="V271" s="784" t="s">
        <v>10</v>
      </c>
      <c r="W271" s="481">
        <v>3.1030000000000002</v>
      </c>
      <c r="X271" s="481" t="s">
        <v>5</v>
      </c>
      <c r="Y271" s="789">
        <v>1049.3</v>
      </c>
      <c r="Z271" s="481"/>
      <c r="AA271" s="481"/>
      <c r="AB271" s="481"/>
      <c r="AC271" s="481"/>
      <c r="AD271" s="481"/>
      <c r="AE271" s="485"/>
      <c r="AF271" s="481"/>
      <c r="AG271" s="481"/>
      <c r="AH271" s="481"/>
      <c r="AI271" s="481"/>
      <c r="AJ271" s="481"/>
      <c r="AK271" s="485"/>
      <c r="AL271" s="481" t="s">
        <v>476</v>
      </c>
      <c r="AM271" s="481" t="s">
        <v>477</v>
      </c>
      <c r="AN271" s="481" t="s">
        <v>353</v>
      </c>
      <c r="AO271" s="481">
        <v>3</v>
      </c>
      <c r="AP271" s="481" t="s">
        <v>12</v>
      </c>
      <c r="AQ271" s="485">
        <v>9</v>
      </c>
      <c r="AR271" s="455"/>
    </row>
    <row r="272" spans="1:44" s="24" customFormat="1" ht="62.25" customHeight="1" x14ac:dyDescent="0.25">
      <c r="A272" s="784"/>
      <c r="B272" s="784"/>
      <c r="C272" s="784"/>
      <c r="D272" s="784"/>
      <c r="E272" s="784"/>
      <c r="F272" s="785"/>
      <c r="G272" s="786"/>
      <c r="H272" s="536"/>
      <c r="I272" s="483"/>
      <c r="J272" s="483"/>
      <c r="K272" s="483"/>
      <c r="L272" s="483"/>
      <c r="M272" s="529"/>
      <c r="N272" s="479"/>
      <c r="O272" s="481"/>
      <c r="P272" s="481"/>
      <c r="Q272" s="481"/>
      <c r="R272" s="481"/>
      <c r="S272" s="485"/>
      <c r="T272" s="481"/>
      <c r="U272" s="481"/>
      <c r="V272" s="784"/>
      <c r="W272" s="481">
        <v>1234.4000000000001</v>
      </c>
      <c r="X272" s="481" t="s">
        <v>8</v>
      </c>
      <c r="Y272" s="789"/>
      <c r="Z272" s="481"/>
      <c r="AA272" s="481"/>
      <c r="AB272" s="481"/>
      <c r="AC272" s="481"/>
      <c r="AD272" s="481"/>
      <c r="AE272" s="485"/>
      <c r="AF272" s="784"/>
      <c r="AG272" s="784"/>
      <c r="AH272" s="481"/>
      <c r="AI272" s="481"/>
      <c r="AJ272" s="481"/>
      <c r="AK272" s="485"/>
      <c r="AL272" s="784" t="s">
        <v>476</v>
      </c>
      <c r="AM272" s="784"/>
      <c r="AN272" s="481" t="s">
        <v>44</v>
      </c>
      <c r="AO272" s="481">
        <v>8</v>
      </c>
      <c r="AP272" s="481" t="s">
        <v>12</v>
      </c>
      <c r="AQ272" s="485">
        <v>100</v>
      </c>
      <c r="AR272" s="455"/>
    </row>
    <row r="273" spans="1:44" s="24" customFormat="1" ht="62.25" customHeight="1" x14ac:dyDescent="0.25">
      <c r="A273" s="784"/>
      <c r="B273" s="784"/>
      <c r="C273" s="784"/>
      <c r="D273" s="784"/>
      <c r="E273" s="784"/>
      <c r="F273" s="785"/>
      <c r="G273" s="786"/>
      <c r="H273" s="536"/>
      <c r="I273" s="483"/>
      <c r="J273" s="483"/>
      <c r="K273" s="483"/>
      <c r="L273" s="483"/>
      <c r="M273" s="529"/>
      <c r="N273" s="479"/>
      <c r="O273" s="481"/>
      <c r="P273" s="481"/>
      <c r="Q273" s="481"/>
      <c r="R273" s="481"/>
      <c r="S273" s="485"/>
      <c r="T273" s="481"/>
      <c r="U273" s="481"/>
      <c r="V273" s="481"/>
      <c r="W273" s="481"/>
      <c r="X273" s="481"/>
      <c r="Y273" s="485"/>
      <c r="Z273" s="481"/>
      <c r="AA273" s="481"/>
      <c r="AB273" s="481"/>
      <c r="AC273" s="481"/>
      <c r="AD273" s="481"/>
      <c r="AE273" s="485"/>
      <c r="AF273" s="481"/>
      <c r="AG273" s="481"/>
      <c r="AH273" s="481"/>
      <c r="AI273" s="481"/>
      <c r="AJ273" s="481"/>
      <c r="AK273" s="485"/>
      <c r="AL273" s="481" t="s">
        <v>478</v>
      </c>
      <c r="AM273" s="481" t="s">
        <v>476</v>
      </c>
      <c r="AN273" s="481" t="s">
        <v>353</v>
      </c>
      <c r="AO273" s="481">
        <v>22</v>
      </c>
      <c r="AP273" s="481" t="s">
        <v>12</v>
      </c>
      <c r="AQ273" s="485">
        <v>66</v>
      </c>
      <c r="AR273" s="455"/>
    </row>
    <row r="274" spans="1:44" s="24" customFormat="1" ht="62.25" customHeight="1" x14ac:dyDescent="0.25">
      <c r="A274" s="784"/>
      <c r="B274" s="784"/>
      <c r="C274" s="784"/>
      <c r="D274" s="784"/>
      <c r="E274" s="784"/>
      <c r="F274" s="785"/>
      <c r="G274" s="786"/>
      <c r="H274" s="536"/>
      <c r="I274" s="483"/>
      <c r="J274" s="483"/>
      <c r="K274" s="483"/>
      <c r="L274" s="483"/>
      <c r="M274" s="529"/>
      <c r="N274" s="479"/>
      <c r="O274" s="481"/>
      <c r="P274" s="481"/>
      <c r="Q274" s="481"/>
      <c r="R274" s="481"/>
      <c r="S274" s="485"/>
      <c r="T274" s="481"/>
      <c r="U274" s="481"/>
      <c r="V274" s="481"/>
      <c r="W274" s="481"/>
      <c r="X274" s="481"/>
      <c r="Y274" s="485"/>
      <c r="Z274" s="481"/>
      <c r="AA274" s="481"/>
      <c r="AB274" s="481"/>
      <c r="AC274" s="481"/>
      <c r="AD274" s="481"/>
      <c r="AE274" s="485"/>
      <c r="AF274" s="784"/>
      <c r="AG274" s="784"/>
      <c r="AH274" s="481"/>
      <c r="AI274" s="483"/>
      <c r="AJ274" s="483"/>
      <c r="AK274" s="198"/>
      <c r="AL274" s="784" t="s">
        <v>479</v>
      </c>
      <c r="AM274" s="784"/>
      <c r="AN274" s="481" t="s">
        <v>363</v>
      </c>
      <c r="AO274" s="483">
        <v>1</v>
      </c>
      <c r="AP274" s="483" t="s">
        <v>331</v>
      </c>
      <c r="AQ274" s="198">
        <v>2000</v>
      </c>
      <c r="AR274" s="455"/>
    </row>
    <row r="275" spans="1:44" s="24" customFormat="1" ht="62.25" customHeight="1" x14ac:dyDescent="0.25">
      <c r="A275" s="784"/>
      <c r="B275" s="784"/>
      <c r="C275" s="784"/>
      <c r="D275" s="784"/>
      <c r="E275" s="784"/>
      <c r="F275" s="785"/>
      <c r="G275" s="786"/>
      <c r="H275" s="535"/>
      <c r="I275" s="481"/>
      <c r="J275" s="481"/>
      <c r="K275" s="483"/>
      <c r="L275" s="483"/>
      <c r="M275" s="529"/>
      <c r="N275" s="479"/>
      <c r="O275" s="481"/>
      <c r="P275" s="481"/>
      <c r="Q275" s="481"/>
      <c r="R275" s="481"/>
      <c r="S275" s="485"/>
      <c r="T275" s="481"/>
      <c r="U275" s="481"/>
      <c r="V275" s="481"/>
      <c r="W275" s="481"/>
      <c r="X275" s="481"/>
      <c r="Y275" s="485"/>
      <c r="Z275" s="481"/>
      <c r="AA275" s="481"/>
      <c r="AB275" s="481"/>
      <c r="AC275" s="481"/>
      <c r="AD275" s="481"/>
      <c r="AE275" s="485"/>
      <c r="AF275" s="481"/>
      <c r="AG275" s="481"/>
      <c r="AH275" s="481"/>
      <c r="AI275" s="483"/>
      <c r="AJ275" s="483"/>
      <c r="AK275" s="198"/>
      <c r="AL275" s="481"/>
      <c r="AM275" s="481"/>
      <c r="AN275" s="481"/>
      <c r="AO275" s="481"/>
      <c r="AP275" s="481"/>
      <c r="AQ275" s="485"/>
      <c r="AR275" s="455"/>
    </row>
    <row r="276" spans="1:44" s="24" customFormat="1" ht="25.5" customHeight="1" x14ac:dyDescent="0.25">
      <c r="A276" s="481">
        <v>42</v>
      </c>
      <c r="B276" s="481">
        <v>303648</v>
      </c>
      <c r="C276" s="481" t="s">
        <v>480</v>
      </c>
      <c r="D276" s="481">
        <v>0.77200000000000002</v>
      </c>
      <c r="E276" s="481">
        <v>6176</v>
      </c>
      <c r="F276" s="483">
        <v>0.77200000000000002</v>
      </c>
      <c r="G276" s="486">
        <v>6176</v>
      </c>
      <c r="H276" s="535"/>
      <c r="I276" s="481"/>
      <c r="J276" s="481"/>
      <c r="K276" s="481"/>
      <c r="L276" s="481"/>
      <c r="M276" s="527"/>
      <c r="N276" s="479"/>
      <c r="O276" s="481"/>
      <c r="P276" s="481"/>
      <c r="Q276" s="481"/>
      <c r="R276" s="481"/>
      <c r="S276" s="485"/>
      <c r="T276" s="481"/>
      <c r="U276" s="481"/>
      <c r="V276" s="481"/>
      <c r="W276" s="481"/>
      <c r="X276" s="481"/>
      <c r="Y276" s="485"/>
      <c r="Z276" s="481"/>
      <c r="AA276" s="481"/>
      <c r="AB276" s="481"/>
      <c r="AC276" s="481"/>
      <c r="AD276" s="481"/>
      <c r="AE276" s="485"/>
      <c r="AF276" s="481"/>
      <c r="AG276" s="481"/>
      <c r="AH276" s="481"/>
      <c r="AI276" s="481"/>
      <c r="AJ276" s="481"/>
      <c r="AK276" s="481"/>
      <c r="AL276" s="481"/>
      <c r="AM276" s="481"/>
      <c r="AN276" s="481"/>
      <c r="AO276" s="481"/>
      <c r="AP276" s="481"/>
      <c r="AQ276" s="485"/>
      <c r="AR276" s="455"/>
    </row>
    <row r="277" spans="1:44" s="24" customFormat="1" ht="33.75" customHeight="1" x14ac:dyDescent="0.25">
      <c r="A277" s="784">
        <v>43</v>
      </c>
      <c r="B277" s="784">
        <v>297698</v>
      </c>
      <c r="C277" s="784" t="s">
        <v>481</v>
      </c>
      <c r="D277" s="784">
        <v>0.99</v>
      </c>
      <c r="E277" s="784">
        <v>10140.9</v>
      </c>
      <c r="F277" s="785">
        <v>0.99</v>
      </c>
      <c r="G277" s="786">
        <v>10140.9</v>
      </c>
      <c r="H277" s="783" t="s">
        <v>482</v>
      </c>
      <c r="I277" s="784"/>
      <c r="J277" s="481" t="s">
        <v>333</v>
      </c>
      <c r="K277" s="481">
        <v>1</v>
      </c>
      <c r="L277" s="481" t="s">
        <v>12</v>
      </c>
      <c r="M277" s="567">
        <v>1229.5899999999999</v>
      </c>
      <c r="N277" s="479"/>
      <c r="O277" s="481"/>
      <c r="P277" s="481"/>
      <c r="Q277" s="481"/>
      <c r="R277" s="481"/>
      <c r="S277" s="485"/>
      <c r="T277" s="784" t="s">
        <v>483</v>
      </c>
      <c r="U277" s="784"/>
      <c r="V277" s="481" t="s">
        <v>44</v>
      </c>
      <c r="W277" s="481">
        <v>8</v>
      </c>
      <c r="X277" s="481" t="s">
        <v>331</v>
      </c>
      <c r="Y277" s="485">
        <v>100</v>
      </c>
      <c r="Z277" s="481"/>
      <c r="AA277" s="481"/>
      <c r="AB277" s="481"/>
      <c r="AC277" s="481"/>
      <c r="AD277" s="481"/>
      <c r="AE277" s="485"/>
      <c r="AF277" s="481"/>
      <c r="AG277" s="481"/>
      <c r="AH277" s="481"/>
      <c r="AI277" s="481"/>
      <c r="AJ277" s="481"/>
      <c r="AK277" s="481"/>
      <c r="AL277" s="483"/>
      <c r="AM277" s="483"/>
      <c r="AN277" s="784" t="s">
        <v>9</v>
      </c>
      <c r="AO277" s="481">
        <v>0.99</v>
      </c>
      <c r="AP277" s="481" t="s">
        <v>5</v>
      </c>
      <c r="AQ277" s="789">
        <v>15211.4</v>
      </c>
      <c r="AR277" s="455"/>
    </row>
    <row r="278" spans="1:44" s="24" customFormat="1" ht="33.75" customHeight="1" x14ac:dyDescent="0.25">
      <c r="A278" s="784"/>
      <c r="B278" s="784"/>
      <c r="C278" s="784"/>
      <c r="D278" s="784"/>
      <c r="E278" s="784"/>
      <c r="F278" s="785"/>
      <c r="G278" s="786"/>
      <c r="H278" s="797" t="s">
        <v>482</v>
      </c>
      <c r="I278" s="798"/>
      <c r="J278" s="488" t="s">
        <v>759</v>
      </c>
      <c r="K278" s="488">
        <v>84</v>
      </c>
      <c r="L278" s="488" t="s">
        <v>6</v>
      </c>
      <c r="M278" s="539">
        <v>35.690280000000001</v>
      </c>
      <c r="N278" s="792" t="s">
        <v>484</v>
      </c>
      <c r="O278" s="784"/>
      <c r="P278" s="481" t="s">
        <v>485</v>
      </c>
      <c r="Q278" s="481">
        <v>1</v>
      </c>
      <c r="R278" s="481" t="s">
        <v>331</v>
      </c>
      <c r="S278" s="485">
        <v>1343</v>
      </c>
      <c r="T278" s="784"/>
      <c r="U278" s="784"/>
      <c r="V278" s="481" t="s">
        <v>440</v>
      </c>
      <c r="W278" s="481">
        <v>80</v>
      </c>
      <c r="X278" s="481" t="s">
        <v>431</v>
      </c>
      <c r="Y278" s="485">
        <v>240</v>
      </c>
      <c r="Z278" s="481"/>
      <c r="AA278" s="481"/>
      <c r="AB278" s="481"/>
      <c r="AC278" s="481"/>
      <c r="AD278" s="481"/>
      <c r="AE278" s="485"/>
      <c r="AF278" s="481"/>
      <c r="AG278" s="481"/>
      <c r="AH278" s="481"/>
      <c r="AI278" s="481"/>
      <c r="AJ278" s="481"/>
      <c r="AK278" s="481"/>
      <c r="AL278" s="483"/>
      <c r="AM278" s="483"/>
      <c r="AN278" s="784"/>
      <c r="AO278" s="481">
        <v>10140.9</v>
      </c>
      <c r="AP278" s="481" t="s">
        <v>8</v>
      </c>
      <c r="AQ278" s="789"/>
      <c r="AR278" s="455"/>
    </row>
    <row r="279" spans="1:44" s="24" customFormat="1" x14ac:dyDescent="0.25">
      <c r="A279" s="784"/>
      <c r="B279" s="784"/>
      <c r="C279" s="784"/>
      <c r="D279" s="784"/>
      <c r="E279" s="784"/>
      <c r="F279" s="785"/>
      <c r="G279" s="786"/>
      <c r="H279" s="536"/>
      <c r="I279" s="483"/>
      <c r="J279" s="483"/>
      <c r="K279" s="483"/>
      <c r="L279" s="483"/>
      <c r="M279" s="529"/>
      <c r="N279" s="479"/>
      <c r="O279" s="481"/>
      <c r="P279" s="481"/>
      <c r="Q279" s="481"/>
      <c r="R279" s="481"/>
      <c r="S279" s="485"/>
      <c r="T279" s="483"/>
      <c r="U279" s="483"/>
      <c r="V279" s="483"/>
      <c r="W279" s="483"/>
      <c r="X279" s="483"/>
      <c r="Y279" s="198"/>
      <c r="Z279" s="481"/>
      <c r="AA279" s="481"/>
      <c r="AB279" s="481"/>
      <c r="AC279" s="481"/>
      <c r="AD279" s="481"/>
      <c r="AE279" s="485"/>
      <c r="AF279" s="481"/>
      <c r="AG279" s="481"/>
      <c r="AH279" s="481"/>
      <c r="AI279" s="481"/>
      <c r="AJ279" s="481"/>
      <c r="AK279" s="481"/>
      <c r="AL279" s="483"/>
      <c r="AM279" s="483"/>
      <c r="AN279" s="784" t="s">
        <v>10</v>
      </c>
      <c r="AO279" s="481">
        <v>0.99</v>
      </c>
      <c r="AP279" s="481" t="s">
        <v>5</v>
      </c>
      <c r="AQ279" s="789">
        <v>48.9</v>
      </c>
      <c r="AR279" s="455"/>
    </row>
    <row r="280" spans="1:44" s="24" customFormat="1" ht="38.25" customHeight="1" x14ac:dyDescent="0.25">
      <c r="A280" s="784"/>
      <c r="B280" s="784"/>
      <c r="C280" s="784"/>
      <c r="D280" s="784"/>
      <c r="E280" s="784"/>
      <c r="F280" s="785"/>
      <c r="G280" s="786"/>
      <c r="H280" s="535"/>
      <c r="I280" s="481"/>
      <c r="J280" s="481"/>
      <c r="K280" s="481"/>
      <c r="L280" s="481"/>
      <c r="M280" s="527"/>
      <c r="N280" s="479"/>
      <c r="O280" s="481"/>
      <c r="P280" s="481"/>
      <c r="Q280" s="481"/>
      <c r="R280" s="481"/>
      <c r="S280" s="485"/>
      <c r="T280" s="481"/>
      <c r="U280" s="481"/>
      <c r="V280" s="481"/>
      <c r="W280" s="481"/>
      <c r="X280" s="481"/>
      <c r="Y280" s="485"/>
      <c r="Z280" s="481"/>
      <c r="AA280" s="481"/>
      <c r="AB280" s="481"/>
      <c r="AC280" s="481"/>
      <c r="AD280" s="481"/>
      <c r="AE280" s="485"/>
      <c r="AF280" s="481"/>
      <c r="AG280" s="481"/>
      <c r="AH280" s="481"/>
      <c r="AI280" s="481"/>
      <c r="AJ280" s="481"/>
      <c r="AK280" s="481"/>
      <c r="AL280" s="483"/>
      <c r="AM280" s="483"/>
      <c r="AN280" s="784"/>
      <c r="AO280" s="481">
        <v>57.6</v>
      </c>
      <c r="AP280" s="481" t="s">
        <v>8</v>
      </c>
      <c r="AQ280" s="789"/>
      <c r="AR280" s="455"/>
    </row>
    <row r="281" spans="1:44" s="24" customFormat="1" ht="18" customHeight="1" x14ac:dyDescent="0.25">
      <c r="A281" s="784">
        <v>44</v>
      </c>
      <c r="B281" s="784">
        <v>297436</v>
      </c>
      <c r="C281" s="784" t="s">
        <v>295</v>
      </c>
      <c r="D281" s="784">
        <v>0.57199999999999995</v>
      </c>
      <c r="E281" s="784">
        <v>3851.3</v>
      </c>
      <c r="F281" s="785">
        <v>0.57199999999999995</v>
      </c>
      <c r="G281" s="786">
        <v>3851.3</v>
      </c>
      <c r="H281" s="797" t="s">
        <v>470</v>
      </c>
      <c r="I281" s="798" t="s">
        <v>470</v>
      </c>
      <c r="J281" s="798" t="s">
        <v>783</v>
      </c>
      <c r="K281" s="488">
        <v>0.57199999999999995</v>
      </c>
      <c r="L281" s="488" t="s">
        <v>5</v>
      </c>
      <c r="M281" s="799">
        <v>3565.5084999999999</v>
      </c>
      <c r="N281" s="479"/>
      <c r="O281" s="481"/>
      <c r="P281" s="481"/>
      <c r="Q281" s="481"/>
      <c r="R281" s="481"/>
      <c r="S281" s="485"/>
      <c r="T281" s="481"/>
      <c r="U281" s="481"/>
      <c r="V281" s="481"/>
      <c r="W281" s="481"/>
      <c r="X281" s="481"/>
      <c r="Y281" s="485"/>
      <c r="Z281" s="481"/>
      <c r="AA281" s="481"/>
      <c r="AB281" s="481"/>
      <c r="AC281" s="481"/>
      <c r="AD281" s="481"/>
      <c r="AE281" s="485"/>
      <c r="AF281" s="481"/>
      <c r="AG281" s="481"/>
      <c r="AH281" s="481"/>
      <c r="AI281" s="481"/>
      <c r="AJ281" s="481"/>
      <c r="AK281" s="481"/>
      <c r="AL281" s="483"/>
      <c r="AM281" s="483"/>
      <c r="AN281" s="481"/>
      <c r="AO281" s="481"/>
      <c r="AP281" s="481"/>
      <c r="AQ281" s="198"/>
      <c r="AR281" s="455"/>
    </row>
    <row r="282" spans="1:44" s="24" customFormat="1" ht="17.25" customHeight="1" x14ac:dyDescent="0.25">
      <c r="A282" s="784"/>
      <c r="B282" s="784"/>
      <c r="C282" s="784"/>
      <c r="D282" s="784"/>
      <c r="E282" s="784"/>
      <c r="F282" s="785"/>
      <c r="G282" s="786"/>
      <c r="H282" s="797"/>
      <c r="I282" s="798"/>
      <c r="J282" s="798"/>
      <c r="K282" s="488">
        <v>4444</v>
      </c>
      <c r="L282" s="488" t="s">
        <v>6</v>
      </c>
      <c r="M282" s="799"/>
      <c r="N282" s="479"/>
      <c r="O282" s="481"/>
      <c r="P282" s="481"/>
      <c r="Q282" s="481"/>
      <c r="R282" s="481"/>
      <c r="S282" s="485"/>
      <c r="T282" s="481"/>
      <c r="U282" s="481"/>
      <c r="V282" s="481"/>
      <c r="W282" s="481"/>
      <c r="X282" s="481"/>
      <c r="Y282" s="485"/>
      <c r="Z282" s="481"/>
      <c r="AA282" s="481"/>
      <c r="AB282" s="481"/>
      <c r="AC282" s="481"/>
      <c r="AD282" s="481"/>
      <c r="AE282" s="485"/>
      <c r="AF282" s="481"/>
      <c r="AG282" s="481"/>
      <c r="AH282" s="481"/>
      <c r="AI282" s="481"/>
      <c r="AJ282" s="481"/>
      <c r="AK282" s="481"/>
      <c r="AL282" s="483"/>
      <c r="AM282" s="483"/>
      <c r="AN282" s="481"/>
      <c r="AO282" s="481"/>
      <c r="AP282" s="481"/>
      <c r="AQ282" s="198"/>
      <c r="AR282" s="455"/>
    </row>
    <row r="283" spans="1:44" s="24" customFormat="1" ht="17.25" customHeight="1" x14ac:dyDescent="0.25">
      <c r="A283" s="784"/>
      <c r="B283" s="784"/>
      <c r="C283" s="784"/>
      <c r="D283" s="784"/>
      <c r="E283" s="784"/>
      <c r="F283" s="785"/>
      <c r="G283" s="786"/>
      <c r="H283" s="797"/>
      <c r="I283" s="798"/>
      <c r="J283" s="798" t="s">
        <v>10</v>
      </c>
      <c r="K283" s="488">
        <v>0.57199999999999995</v>
      </c>
      <c r="L283" s="488" t="s">
        <v>5</v>
      </c>
      <c r="M283" s="799">
        <v>96.1</v>
      </c>
      <c r="N283" s="479"/>
      <c r="O283" s="481"/>
      <c r="P283" s="481"/>
      <c r="Q283" s="481"/>
      <c r="R283" s="481"/>
      <c r="S283" s="485"/>
      <c r="T283" s="481"/>
      <c r="U283" s="481"/>
      <c r="V283" s="481"/>
      <c r="W283" s="481"/>
      <c r="X283" s="481"/>
      <c r="Y283" s="485"/>
      <c r="Z283" s="481"/>
      <c r="AA283" s="481"/>
      <c r="AB283" s="481"/>
      <c r="AC283" s="481"/>
      <c r="AD283" s="481"/>
      <c r="AE283" s="485"/>
      <c r="AF283" s="481"/>
      <c r="AG283" s="481"/>
      <c r="AH283" s="481"/>
      <c r="AI283" s="481"/>
      <c r="AJ283" s="481"/>
      <c r="AK283" s="481"/>
      <c r="AL283" s="483"/>
      <c r="AM283" s="483"/>
      <c r="AN283" s="481"/>
      <c r="AO283" s="481"/>
      <c r="AP283" s="481"/>
      <c r="AQ283" s="198"/>
      <c r="AR283" s="455"/>
    </row>
    <row r="284" spans="1:44" s="24" customFormat="1" ht="19.5" customHeight="1" x14ac:dyDescent="0.25">
      <c r="A284" s="784"/>
      <c r="B284" s="784"/>
      <c r="C284" s="784"/>
      <c r="D284" s="784"/>
      <c r="E284" s="784"/>
      <c r="F284" s="785"/>
      <c r="G284" s="786"/>
      <c r="H284" s="797"/>
      <c r="I284" s="798"/>
      <c r="J284" s="798"/>
      <c r="K284" s="488">
        <v>83.6</v>
      </c>
      <c r="L284" s="488" t="s">
        <v>6</v>
      </c>
      <c r="M284" s="799"/>
      <c r="N284" s="479"/>
      <c r="O284" s="481"/>
      <c r="P284" s="481"/>
      <c r="Q284" s="481"/>
      <c r="R284" s="481"/>
      <c r="S284" s="485"/>
      <c r="T284" s="481"/>
      <c r="U284" s="481"/>
      <c r="V284" s="481"/>
      <c r="W284" s="481"/>
      <c r="X284" s="481"/>
      <c r="Y284" s="485"/>
      <c r="Z284" s="481"/>
      <c r="AA284" s="481"/>
      <c r="AB284" s="481"/>
      <c r="AC284" s="481"/>
      <c r="AD284" s="481"/>
      <c r="AE284" s="485"/>
      <c r="AF284" s="481"/>
      <c r="AG284" s="481"/>
      <c r="AH284" s="481"/>
      <c r="AI284" s="481"/>
      <c r="AJ284" s="481"/>
      <c r="AK284" s="481"/>
      <c r="AL284" s="481"/>
      <c r="AM284" s="481"/>
      <c r="AN284" s="481"/>
      <c r="AO284" s="481"/>
      <c r="AP284" s="481"/>
      <c r="AQ284" s="485"/>
      <c r="AR284" s="455"/>
    </row>
    <row r="285" spans="1:44" s="24" customFormat="1" ht="15.75" customHeight="1" x14ac:dyDescent="0.25">
      <c r="A285" s="784">
        <v>45</v>
      </c>
      <c r="B285" s="784">
        <v>298366</v>
      </c>
      <c r="C285" s="784" t="s">
        <v>192</v>
      </c>
      <c r="D285" s="784">
        <v>1.7350000000000001</v>
      </c>
      <c r="E285" s="784">
        <v>9727.1</v>
      </c>
      <c r="F285" s="785">
        <v>1.7350000000000001</v>
      </c>
      <c r="G285" s="786">
        <v>9727.1</v>
      </c>
      <c r="H285" s="536"/>
      <c r="I285" s="483"/>
      <c r="J285" s="483"/>
      <c r="K285" s="483"/>
      <c r="L285" s="483"/>
      <c r="M285" s="532"/>
      <c r="N285" s="479"/>
      <c r="O285" s="481"/>
      <c r="P285" s="481"/>
      <c r="Q285" s="481"/>
      <c r="R285" s="481"/>
      <c r="S285" s="485"/>
      <c r="T285" s="481"/>
      <c r="U285" s="481"/>
      <c r="V285" s="481"/>
      <c r="W285" s="481"/>
      <c r="X285" s="481"/>
      <c r="Y285" s="485"/>
      <c r="Z285" s="481"/>
      <c r="AA285" s="481"/>
      <c r="AB285" s="481"/>
      <c r="AC285" s="481"/>
      <c r="AD285" s="481"/>
      <c r="AE285" s="485"/>
      <c r="AF285" s="481"/>
      <c r="AG285" s="481"/>
      <c r="AH285" s="481"/>
      <c r="AI285" s="481"/>
      <c r="AJ285" s="481"/>
      <c r="AK285" s="481"/>
      <c r="AL285" s="481"/>
      <c r="AM285" s="481"/>
      <c r="AN285" s="481"/>
      <c r="AO285" s="481"/>
      <c r="AP285" s="481"/>
      <c r="AQ285" s="485"/>
      <c r="AR285" s="455"/>
    </row>
    <row r="286" spans="1:44" s="24" customFormat="1" ht="33" customHeight="1" x14ac:dyDescent="0.25">
      <c r="A286" s="784"/>
      <c r="B286" s="784"/>
      <c r="C286" s="784"/>
      <c r="D286" s="784"/>
      <c r="E286" s="784"/>
      <c r="F286" s="785"/>
      <c r="G286" s="786"/>
      <c r="H286" s="783" t="s">
        <v>486</v>
      </c>
      <c r="I286" s="784"/>
      <c r="J286" s="481" t="s">
        <v>487</v>
      </c>
      <c r="K286" s="481">
        <v>8</v>
      </c>
      <c r="L286" s="481" t="s">
        <v>331</v>
      </c>
      <c r="M286" s="567">
        <v>447.28500000000003</v>
      </c>
      <c r="N286" s="479"/>
      <c r="O286" s="481"/>
      <c r="P286" s="481"/>
      <c r="Q286" s="481"/>
      <c r="R286" s="481"/>
      <c r="S286" s="485"/>
      <c r="T286" s="481"/>
      <c r="U286" s="481"/>
      <c r="V286" s="481"/>
      <c r="W286" s="481"/>
      <c r="X286" s="481"/>
      <c r="Y286" s="485"/>
      <c r="Z286" s="481"/>
      <c r="AA286" s="481"/>
      <c r="AB286" s="481"/>
      <c r="AC286" s="481"/>
      <c r="AD286" s="481"/>
      <c r="AE286" s="485"/>
      <c r="AF286" s="481"/>
      <c r="AG286" s="481"/>
      <c r="AH286" s="481"/>
      <c r="AI286" s="481"/>
      <c r="AJ286" s="481"/>
      <c r="AK286" s="481"/>
      <c r="AL286" s="481"/>
      <c r="AM286" s="481"/>
      <c r="AN286" s="481"/>
      <c r="AO286" s="481"/>
      <c r="AP286" s="481"/>
      <c r="AQ286" s="485"/>
      <c r="AR286" s="455"/>
    </row>
    <row r="287" spans="1:44" s="24" customFormat="1" ht="37.5" customHeight="1" x14ac:dyDescent="0.25">
      <c r="A287" s="784"/>
      <c r="B287" s="784"/>
      <c r="C287" s="784"/>
      <c r="D287" s="784"/>
      <c r="E287" s="784"/>
      <c r="F287" s="785"/>
      <c r="G287" s="786"/>
      <c r="H287" s="783" t="s">
        <v>486</v>
      </c>
      <c r="I287" s="784"/>
      <c r="J287" s="481" t="s">
        <v>333</v>
      </c>
      <c r="K287" s="481">
        <v>1</v>
      </c>
      <c r="L287" s="481" t="s">
        <v>331</v>
      </c>
      <c r="M287" s="567">
        <v>2743.8930099999998</v>
      </c>
      <c r="N287" s="479"/>
      <c r="O287" s="481"/>
      <c r="P287" s="481"/>
      <c r="Q287" s="481"/>
      <c r="R287" s="481"/>
      <c r="S287" s="485"/>
      <c r="T287" s="481"/>
      <c r="U287" s="481"/>
      <c r="V287" s="481"/>
      <c r="W287" s="481"/>
      <c r="X287" s="481"/>
      <c r="Y287" s="485"/>
      <c r="Z287" s="481"/>
      <c r="AA287" s="481"/>
      <c r="AB287" s="481"/>
      <c r="AC287" s="481"/>
      <c r="AD287" s="481"/>
      <c r="AE287" s="485"/>
      <c r="AF287" s="481"/>
      <c r="AG287" s="481"/>
      <c r="AH287" s="481"/>
      <c r="AI287" s="481"/>
      <c r="AJ287" s="481"/>
      <c r="AK287" s="481"/>
      <c r="AL287" s="481"/>
      <c r="AM287" s="481"/>
      <c r="AN287" s="481"/>
      <c r="AO287" s="481"/>
      <c r="AP287" s="481"/>
      <c r="AQ287" s="485"/>
      <c r="AR287" s="455"/>
    </row>
    <row r="288" spans="1:44" s="24" customFormat="1" ht="30" x14ac:dyDescent="0.25">
      <c r="A288" s="784"/>
      <c r="B288" s="784"/>
      <c r="C288" s="784"/>
      <c r="D288" s="784"/>
      <c r="E288" s="784"/>
      <c r="F288" s="785"/>
      <c r="G288" s="786"/>
      <c r="H288" s="1011" t="s">
        <v>486</v>
      </c>
      <c r="I288" s="1005"/>
      <c r="J288" s="570" t="s">
        <v>760</v>
      </c>
      <c r="K288" s="570">
        <v>100</v>
      </c>
      <c r="L288" s="570" t="s">
        <v>14</v>
      </c>
      <c r="M288" s="573" t="s">
        <v>817</v>
      </c>
      <c r="N288" s="479"/>
      <c r="O288" s="481"/>
      <c r="P288" s="481"/>
      <c r="Q288" s="481"/>
      <c r="R288" s="481"/>
      <c r="S288" s="485"/>
      <c r="T288" s="481"/>
      <c r="U288" s="481"/>
      <c r="V288" s="481"/>
      <c r="W288" s="481"/>
      <c r="X288" s="481"/>
      <c r="Y288" s="485"/>
      <c r="Z288" s="481"/>
      <c r="AA288" s="481"/>
      <c r="AB288" s="481"/>
      <c r="AC288" s="481"/>
      <c r="AD288" s="481"/>
      <c r="AE288" s="485"/>
      <c r="AF288" s="481"/>
      <c r="AG288" s="481"/>
      <c r="AH288" s="481"/>
      <c r="AI288" s="481"/>
      <c r="AJ288" s="481"/>
      <c r="AK288" s="481"/>
      <c r="AL288" s="481"/>
      <c r="AM288" s="481"/>
      <c r="AN288" s="481"/>
      <c r="AO288" s="481"/>
      <c r="AP288" s="481"/>
      <c r="AQ288" s="485"/>
      <c r="AR288" s="455"/>
    </row>
    <row r="289" spans="1:44" s="24" customFormat="1" ht="15" customHeight="1" x14ac:dyDescent="0.25">
      <c r="A289" s="784"/>
      <c r="B289" s="784"/>
      <c r="C289" s="784"/>
      <c r="D289" s="784"/>
      <c r="E289" s="784"/>
      <c r="F289" s="785"/>
      <c r="G289" s="786"/>
      <c r="H289" s="797" t="s">
        <v>761</v>
      </c>
      <c r="I289" s="798" t="s">
        <v>762</v>
      </c>
      <c r="J289" s="798" t="s">
        <v>802</v>
      </c>
      <c r="K289" s="488">
        <v>1.62</v>
      </c>
      <c r="L289" s="488" t="s">
        <v>5</v>
      </c>
      <c r="M289" s="799">
        <v>8397.1460200000001</v>
      </c>
      <c r="N289" s="479"/>
      <c r="O289" s="481"/>
      <c r="P289" s="481"/>
      <c r="Q289" s="481"/>
      <c r="R289" s="481"/>
      <c r="S289" s="485"/>
      <c r="T289" s="481"/>
      <c r="U289" s="481"/>
      <c r="V289" s="481"/>
      <c r="W289" s="481"/>
      <c r="X289" s="481"/>
      <c r="Y289" s="485"/>
      <c r="Z289" s="481"/>
      <c r="AA289" s="481"/>
      <c r="AB289" s="481"/>
      <c r="AC289" s="481"/>
      <c r="AD289" s="481"/>
      <c r="AE289" s="485"/>
      <c r="AF289" s="481"/>
      <c r="AG289" s="481"/>
      <c r="AH289" s="481"/>
      <c r="AI289" s="481"/>
      <c r="AJ289" s="481"/>
      <c r="AK289" s="481"/>
      <c r="AL289" s="481"/>
      <c r="AM289" s="481"/>
      <c r="AN289" s="481"/>
      <c r="AO289" s="481"/>
      <c r="AP289" s="481"/>
      <c r="AQ289" s="485"/>
      <c r="AR289" s="455"/>
    </row>
    <row r="290" spans="1:44" s="24" customFormat="1" ht="20.25" customHeight="1" x14ac:dyDescent="0.25">
      <c r="A290" s="784"/>
      <c r="B290" s="784"/>
      <c r="C290" s="784"/>
      <c r="D290" s="784"/>
      <c r="E290" s="784"/>
      <c r="F290" s="785"/>
      <c r="G290" s="786"/>
      <c r="H290" s="797"/>
      <c r="I290" s="798"/>
      <c r="J290" s="798"/>
      <c r="K290" s="488">
        <v>10692</v>
      </c>
      <c r="L290" s="488" t="s">
        <v>6</v>
      </c>
      <c r="M290" s="799"/>
      <c r="N290" s="479"/>
      <c r="O290" s="481"/>
      <c r="P290" s="481"/>
      <c r="Q290" s="481"/>
      <c r="R290" s="481"/>
      <c r="S290" s="485"/>
      <c r="T290" s="481"/>
      <c r="U290" s="481"/>
      <c r="V290" s="481"/>
      <c r="W290" s="481"/>
      <c r="X290" s="481"/>
      <c r="Y290" s="485"/>
      <c r="Z290" s="481"/>
      <c r="AA290" s="481"/>
      <c r="AB290" s="481"/>
      <c r="AC290" s="481"/>
      <c r="AD290" s="481"/>
      <c r="AE290" s="485"/>
      <c r="AF290" s="481"/>
      <c r="AG290" s="481"/>
      <c r="AH290" s="481"/>
      <c r="AI290" s="481"/>
      <c r="AJ290" s="481"/>
      <c r="AK290" s="481"/>
      <c r="AL290" s="481"/>
      <c r="AM290" s="481"/>
      <c r="AN290" s="481"/>
      <c r="AO290" s="481"/>
      <c r="AP290" s="481"/>
      <c r="AQ290" s="485"/>
      <c r="AR290" s="455"/>
    </row>
    <row r="291" spans="1:44" s="24" customFormat="1" ht="21.75" customHeight="1" x14ac:dyDescent="0.25">
      <c r="A291" s="784"/>
      <c r="B291" s="784"/>
      <c r="C291" s="784"/>
      <c r="D291" s="784"/>
      <c r="E291" s="784"/>
      <c r="F291" s="785"/>
      <c r="G291" s="786"/>
      <c r="H291" s="797"/>
      <c r="I291" s="798"/>
      <c r="J291" s="798" t="s">
        <v>10</v>
      </c>
      <c r="K291" s="488">
        <v>1.62</v>
      </c>
      <c r="L291" s="488" t="s">
        <v>5</v>
      </c>
      <c r="M291" s="799">
        <v>49.2</v>
      </c>
      <c r="N291" s="479"/>
      <c r="O291" s="481"/>
      <c r="P291" s="481"/>
      <c r="Q291" s="481"/>
      <c r="R291" s="481"/>
      <c r="S291" s="485"/>
      <c r="T291" s="481"/>
      <c r="U291" s="481"/>
      <c r="V291" s="481"/>
      <c r="W291" s="481"/>
      <c r="X291" s="481"/>
      <c r="Y291" s="485"/>
      <c r="Z291" s="481"/>
      <c r="AA291" s="481"/>
      <c r="AB291" s="481"/>
      <c r="AC291" s="481"/>
      <c r="AD291" s="481"/>
      <c r="AE291" s="485"/>
      <c r="AF291" s="481"/>
      <c r="AG291" s="481"/>
      <c r="AH291" s="481"/>
      <c r="AI291" s="481"/>
      <c r="AJ291" s="481"/>
      <c r="AK291" s="481"/>
      <c r="AL291" s="481"/>
      <c r="AM291" s="481"/>
      <c r="AN291" s="481"/>
      <c r="AO291" s="481"/>
      <c r="AP291" s="481"/>
      <c r="AQ291" s="485"/>
      <c r="AR291" s="455"/>
    </row>
    <row r="292" spans="1:44" s="24" customFormat="1" ht="15.75" customHeight="1" x14ac:dyDescent="0.25">
      <c r="A292" s="784"/>
      <c r="B292" s="784"/>
      <c r="C292" s="784"/>
      <c r="D292" s="784"/>
      <c r="E292" s="784"/>
      <c r="F292" s="785"/>
      <c r="G292" s="786"/>
      <c r="H292" s="797"/>
      <c r="I292" s="798"/>
      <c r="J292" s="798"/>
      <c r="K292" s="488">
        <v>116.1</v>
      </c>
      <c r="L292" s="488" t="s">
        <v>6</v>
      </c>
      <c r="M292" s="799"/>
      <c r="N292" s="479"/>
      <c r="O292" s="481"/>
      <c r="P292" s="481"/>
      <c r="Q292" s="481"/>
      <c r="R292" s="481"/>
      <c r="S292" s="485"/>
      <c r="T292" s="481"/>
      <c r="U292" s="481"/>
      <c r="V292" s="481"/>
      <c r="W292" s="481"/>
      <c r="X292" s="481"/>
      <c r="Y292" s="485"/>
      <c r="Z292" s="481"/>
      <c r="AA292" s="481"/>
      <c r="AB292" s="481"/>
      <c r="AC292" s="481"/>
      <c r="AD292" s="481"/>
      <c r="AE292" s="485"/>
      <c r="AF292" s="481"/>
      <c r="AG292" s="481"/>
      <c r="AH292" s="481"/>
      <c r="AI292" s="481"/>
      <c r="AJ292" s="481"/>
      <c r="AK292" s="481"/>
      <c r="AL292" s="481"/>
      <c r="AM292" s="481"/>
      <c r="AN292" s="481"/>
      <c r="AO292" s="481"/>
      <c r="AP292" s="481"/>
      <c r="AQ292" s="485"/>
      <c r="AR292" s="455"/>
    </row>
    <row r="293" spans="1:44" s="24" customFormat="1" ht="25.5" customHeight="1" x14ac:dyDescent="0.25">
      <c r="A293" s="784"/>
      <c r="B293" s="784"/>
      <c r="C293" s="784"/>
      <c r="D293" s="784"/>
      <c r="E293" s="784"/>
      <c r="F293" s="785"/>
      <c r="G293" s="786"/>
      <c r="H293" s="797" t="s">
        <v>486</v>
      </c>
      <c r="I293" s="798"/>
      <c r="J293" s="488" t="s">
        <v>750</v>
      </c>
      <c r="K293" s="488">
        <v>109.2</v>
      </c>
      <c r="L293" s="488" t="s">
        <v>6</v>
      </c>
      <c r="M293" s="566">
        <v>46.397359999999999</v>
      </c>
      <c r="N293" s="479"/>
      <c r="O293" s="481"/>
      <c r="P293" s="481"/>
      <c r="Q293" s="481"/>
      <c r="R293" s="481"/>
      <c r="S293" s="485"/>
      <c r="T293" s="481"/>
      <c r="U293" s="481"/>
      <c r="V293" s="481"/>
      <c r="W293" s="481"/>
      <c r="X293" s="481"/>
      <c r="Y293" s="485"/>
      <c r="Z293" s="481"/>
      <c r="AA293" s="481"/>
      <c r="AB293" s="481"/>
      <c r="AC293" s="481"/>
      <c r="AD293" s="481"/>
      <c r="AE293" s="485"/>
      <c r="AF293" s="481"/>
      <c r="AG293" s="481"/>
      <c r="AH293" s="481"/>
      <c r="AI293" s="481"/>
      <c r="AJ293" s="481"/>
      <c r="AK293" s="481"/>
      <c r="AL293" s="481"/>
      <c r="AM293" s="481"/>
      <c r="AN293" s="481"/>
      <c r="AO293" s="481"/>
      <c r="AP293" s="481"/>
      <c r="AQ293" s="485"/>
      <c r="AR293" s="455"/>
    </row>
    <row r="294" spans="1:44" s="24" customFormat="1" ht="25.5" customHeight="1" x14ac:dyDescent="0.25">
      <c r="A294" s="784">
        <v>46</v>
      </c>
      <c r="B294" s="784">
        <v>298359</v>
      </c>
      <c r="C294" s="784" t="s">
        <v>296</v>
      </c>
      <c r="D294" s="784">
        <v>1.0629999999999999</v>
      </c>
      <c r="E294" s="784">
        <v>10282</v>
      </c>
      <c r="F294" s="785">
        <v>1.0629999999999999</v>
      </c>
      <c r="G294" s="786">
        <v>10282</v>
      </c>
      <c r="H294" s="535"/>
      <c r="I294" s="481"/>
      <c r="J294" s="481"/>
      <c r="K294" s="481"/>
      <c r="L294" s="481"/>
      <c r="M294" s="527"/>
      <c r="N294" s="479"/>
      <c r="O294" s="481"/>
      <c r="P294" s="481"/>
      <c r="Q294" s="481"/>
      <c r="R294" s="481"/>
      <c r="S294" s="485"/>
      <c r="T294" s="481"/>
      <c r="U294" s="481"/>
      <c r="V294" s="481"/>
      <c r="W294" s="481"/>
      <c r="X294" s="481"/>
      <c r="Y294" s="485"/>
      <c r="Z294" s="785">
        <v>0</v>
      </c>
      <c r="AA294" s="785">
        <v>1.0629999999999999</v>
      </c>
      <c r="AB294" s="784" t="s">
        <v>9</v>
      </c>
      <c r="AC294" s="481">
        <v>1.0629999999999999</v>
      </c>
      <c r="AD294" s="481" t="s">
        <v>5</v>
      </c>
      <c r="AE294" s="790">
        <v>15423</v>
      </c>
      <c r="AF294" s="481"/>
      <c r="AG294" s="481"/>
      <c r="AH294" s="481"/>
      <c r="AI294" s="481"/>
      <c r="AJ294" s="481"/>
      <c r="AK294" s="481"/>
      <c r="AL294" s="481"/>
      <c r="AM294" s="481"/>
      <c r="AN294" s="481"/>
      <c r="AO294" s="481"/>
      <c r="AP294" s="481"/>
      <c r="AQ294" s="485"/>
      <c r="AR294" s="455"/>
    </row>
    <row r="295" spans="1:44" s="24" customFormat="1" ht="25.5" customHeight="1" x14ac:dyDescent="0.25">
      <c r="A295" s="784"/>
      <c r="B295" s="784"/>
      <c r="C295" s="784"/>
      <c r="D295" s="784"/>
      <c r="E295" s="784"/>
      <c r="F295" s="785"/>
      <c r="G295" s="786"/>
      <c r="H295" s="535"/>
      <c r="I295" s="481"/>
      <c r="J295" s="481"/>
      <c r="K295" s="481"/>
      <c r="L295" s="481"/>
      <c r="M295" s="527"/>
      <c r="N295" s="479"/>
      <c r="O295" s="481"/>
      <c r="P295" s="481"/>
      <c r="Q295" s="481"/>
      <c r="R295" s="481"/>
      <c r="S295" s="485"/>
      <c r="T295" s="481"/>
      <c r="U295" s="481"/>
      <c r="V295" s="481"/>
      <c r="W295" s="481"/>
      <c r="X295" s="481"/>
      <c r="Y295" s="485"/>
      <c r="Z295" s="785"/>
      <c r="AA295" s="785"/>
      <c r="AB295" s="784"/>
      <c r="AC295" s="481">
        <v>10282</v>
      </c>
      <c r="AD295" s="481" t="s">
        <v>8</v>
      </c>
      <c r="AE295" s="790"/>
      <c r="AF295" s="481"/>
      <c r="AG295" s="481"/>
      <c r="AH295" s="481"/>
      <c r="AI295" s="481"/>
      <c r="AJ295" s="481"/>
      <c r="AK295" s="481"/>
      <c r="AL295" s="481"/>
      <c r="AM295" s="481"/>
      <c r="AN295" s="481"/>
      <c r="AO295" s="481"/>
      <c r="AP295" s="481"/>
      <c r="AQ295" s="485"/>
      <c r="AR295" s="455"/>
    </row>
    <row r="296" spans="1:44" s="24" customFormat="1" ht="25.5" customHeight="1" x14ac:dyDescent="0.25">
      <c r="A296" s="784"/>
      <c r="B296" s="784"/>
      <c r="C296" s="784"/>
      <c r="D296" s="784"/>
      <c r="E296" s="784"/>
      <c r="F296" s="785"/>
      <c r="G296" s="786"/>
      <c r="H296" s="535"/>
      <c r="I296" s="481"/>
      <c r="J296" s="481"/>
      <c r="K296" s="481"/>
      <c r="L296" s="481"/>
      <c r="M296" s="527"/>
      <c r="N296" s="479"/>
      <c r="O296" s="481"/>
      <c r="P296" s="481"/>
      <c r="Q296" s="481"/>
      <c r="R296" s="481"/>
      <c r="S296" s="485"/>
      <c r="T296" s="481"/>
      <c r="U296" s="481"/>
      <c r="V296" s="481"/>
      <c r="W296" s="481"/>
      <c r="X296" s="481"/>
      <c r="Y296" s="485"/>
      <c r="Z296" s="785">
        <v>0</v>
      </c>
      <c r="AA296" s="785">
        <v>1.0629999999999999</v>
      </c>
      <c r="AB296" s="784" t="s">
        <v>10</v>
      </c>
      <c r="AC296" s="481">
        <v>1.0629999999999999</v>
      </c>
      <c r="AD296" s="481" t="s">
        <v>5</v>
      </c>
      <c r="AE296" s="790">
        <v>132.30000000000001</v>
      </c>
      <c r="AF296" s="481"/>
      <c r="AG296" s="481"/>
      <c r="AH296" s="481"/>
      <c r="AI296" s="481"/>
      <c r="AJ296" s="481"/>
      <c r="AK296" s="481"/>
      <c r="AL296" s="481"/>
      <c r="AM296" s="481"/>
      <c r="AN296" s="481"/>
      <c r="AO296" s="481"/>
      <c r="AP296" s="481"/>
      <c r="AQ296" s="485"/>
      <c r="AR296" s="455"/>
    </row>
    <row r="297" spans="1:44" s="24" customFormat="1" ht="25.5" customHeight="1" x14ac:dyDescent="0.25">
      <c r="A297" s="784"/>
      <c r="B297" s="784"/>
      <c r="C297" s="784"/>
      <c r="D297" s="784"/>
      <c r="E297" s="784"/>
      <c r="F297" s="785"/>
      <c r="G297" s="786"/>
      <c r="H297" s="535"/>
      <c r="I297" s="481"/>
      <c r="J297" s="481"/>
      <c r="K297" s="481"/>
      <c r="L297" s="481"/>
      <c r="M297" s="527"/>
      <c r="N297" s="479"/>
      <c r="O297" s="481"/>
      <c r="P297" s="481"/>
      <c r="Q297" s="481"/>
      <c r="R297" s="481"/>
      <c r="S297" s="485"/>
      <c r="T297" s="481"/>
      <c r="U297" s="481"/>
      <c r="V297" s="481"/>
      <c r="W297" s="481"/>
      <c r="X297" s="481"/>
      <c r="Y297" s="485"/>
      <c r="Z297" s="785"/>
      <c r="AA297" s="785"/>
      <c r="AB297" s="784"/>
      <c r="AC297" s="485">
        <v>155.6</v>
      </c>
      <c r="AD297" s="481" t="s">
        <v>8</v>
      </c>
      <c r="AE297" s="790"/>
      <c r="AF297" s="481"/>
      <c r="AG297" s="481"/>
      <c r="AH297" s="481"/>
      <c r="AI297" s="481"/>
      <c r="AJ297" s="481"/>
      <c r="AK297" s="481"/>
      <c r="AL297" s="481"/>
      <c r="AM297" s="481"/>
      <c r="AN297" s="481"/>
      <c r="AO297" s="481"/>
      <c r="AP297" s="481"/>
      <c r="AQ297" s="485"/>
      <c r="AR297" s="455"/>
    </row>
    <row r="298" spans="1:44" s="24" customFormat="1" ht="25.5" customHeight="1" x14ac:dyDescent="0.25">
      <c r="A298" s="481">
        <v>47</v>
      </c>
      <c r="B298" s="481">
        <v>297863</v>
      </c>
      <c r="C298" s="481" t="s">
        <v>488</v>
      </c>
      <c r="D298" s="481">
        <v>0.38100000000000001</v>
      </c>
      <c r="E298" s="481">
        <v>1820.3</v>
      </c>
      <c r="F298" s="483">
        <v>0.38100000000000001</v>
      </c>
      <c r="G298" s="486">
        <v>1820.3</v>
      </c>
      <c r="H298" s="535"/>
      <c r="I298" s="481"/>
      <c r="J298" s="481"/>
      <c r="K298" s="481"/>
      <c r="L298" s="481"/>
      <c r="M298" s="527"/>
      <c r="N298" s="479"/>
      <c r="O298" s="481"/>
      <c r="P298" s="481"/>
      <c r="Q298" s="481"/>
      <c r="R298" s="481"/>
      <c r="S298" s="485"/>
      <c r="T298" s="481"/>
      <c r="U298" s="481"/>
      <c r="V298" s="481"/>
      <c r="W298" s="481"/>
      <c r="X298" s="481"/>
      <c r="Y298" s="485"/>
      <c r="Z298" s="481"/>
      <c r="AA298" s="481"/>
      <c r="AB298" s="481"/>
      <c r="AC298" s="481"/>
      <c r="AD298" s="481"/>
      <c r="AE298" s="485"/>
      <c r="AF298" s="481"/>
      <c r="AG298" s="481"/>
      <c r="AH298" s="481"/>
      <c r="AI298" s="481"/>
      <c r="AJ298" s="481"/>
      <c r="AK298" s="481"/>
      <c r="AL298" s="481"/>
      <c r="AM298" s="481"/>
      <c r="AN298" s="481"/>
      <c r="AO298" s="481"/>
      <c r="AP298" s="481"/>
      <c r="AQ298" s="485"/>
      <c r="AR298" s="455"/>
    </row>
    <row r="299" spans="1:44" s="24" customFormat="1" x14ac:dyDescent="0.25">
      <c r="A299" s="481">
        <v>48</v>
      </c>
      <c r="B299" s="481">
        <v>297798</v>
      </c>
      <c r="C299" s="481" t="s">
        <v>489</v>
      </c>
      <c r="D299" s="481">
        <v>0.32300000000000001</v>
      </c>
      <c r="E299" s="481">
        <v>2117.1999999999998</v>
      </c>
      <c r="F299" s="483">
        <v>0.32300000000000001</v>
      </c>
      <c r="G299" s="486">
        <v>2117.1999999999998</v>
      </c>
      <c r="H299" s="535"/>
      <c r="I299" s="481"/>
      <c r="J299" s="481"/>
      <c r="K299" s="481"/>
      <c r="L299" s="481"/>
      <c r="M299" s="527"/>
      <c r="N299" s="479"/>
      <c r="O299" s="481"/>
      <c r="P299" s="481"/>
      <c r="Q299" s="481"/>
      <c r="R299" s="481"/>
      <c r="S299" s="485"/>
      <c r="T299" s="481"/>
      <c r="U299" s="481"/>
      <c r="V299" s="481"/>
      <c r="W299" s="481"/>
      <c r="X299" s="481"/>
      <c r="Y299" s="485"/>
      <c r="Z299" s="481"/>
      <c r="AA299" s="481"/>
      <c r="AB299" s="481"/>
      <c r="AC299" s="481"/>
      <c r="AD299" s="481"/>
      <c r="AE299" s="485"/>
      <c r="AF299" s="481"/>
      <c r="AG299" s="481"/>
      <c r="AH299" s="481"/>
      <c r="AI299" s="481"/>
      <c r="AJ299" s="481"/>
      <c r="AK299" s="481"/>
      <c r="AL299" s="481"/>
      <c r="AM299" s="481"/>
      <c r="AN299" s="481"/>
      <c r="AO299" s="481"/>
      <c r="AP299" s="481"/>
      <c r="AQ299" s="485"/>
      <c r="AR299" s="455"/>
    </row>
    <row r="300" spans="1:44" s="24" customFormat="1" x14ac:dyDescent="0.25">
      <c r="A300" s="784">
        <v>49</v>
      </c>
      <c r="B300" s="784">
        <v>297600</v>
      </c>
      <c r="C300" s="784" t="s">
        <v>297</v>
      </c>
      <c r="D300" s="784">
        <v>1.1990000000000001</v>
      </c>
      <c r="E300" s="784">
        <v>15869.9</v>
      </c>
      <c r="F300" s="785">
        <v>1.1990000000000001</v>
      </c>
      <c r="G300" s="786">
        <v>15869.9</v>
      </c>
      <c r="H300" s="535"/>
      <c r="I300" s="481"/>
      <c r="J300" s="481"/>
      <c r="K300" s="481"/>
      <c r="L300" s="481"/>
      <c r="M300" s="527"/>
      <c r="N300" s="479"/>
      <c r="O300" s="481"/>
      <c r="P300" s="481"/>
      <c r="Q300" s="481"/>
      <c r="R300" s="481"/>
      <c r="S300" s="485"/>
      <c r="T300" s="784" t="s">
        <v>490</v>
      </c>
      <c r="U300" s="784"/>
      <c r="V300" s="481" t="s">
        <v>44</v>
      </c>
      <c r="W300" s="481">
        <v>16</v>
      </c>
      <c r="X300" s="481" t="s">
        <v>331</v>
      </c>
      <c r="Y300" s="485">
        <v>200</v>
      </c>
      <c r="Z300" s="481"/>
      <c r="AA300" s="481"/>
      <c r="AB300" s="481"/>
      <c r="AC300" s="481"/>
      <c r="AD300" s="481"/>
      <c r="AE300" s="485"/>
      <c r="AF300" s="481"/>
      <c r="AG300" s="481"/>
      <c r="AH300" s="481"/>
      <c r="AI300" s="481"/>
      <c r="AJ300" s="481"/>
      <c r="AK300" s="481"/>
      <c r="AL300" s="481"/>
      <c r="AM300" s="481"/>
      <c r="AN300" s="481"/>
      <c r="AO300" s="481"/>
      <c r="AP300" s="481"/>
      <c r="AQ300" s="485"/>
      <c r="AR300" s="455"/>
    </row>
    <row r="301" spans="1:44" s="24" customFormat="1" x14ac:dyDescent="0.25">
      <c r="A301" s="784"/>
      <c r="B301" s="784"/>
      <c r="C301" s="784"/>
      <c r="D301" s="784"/>
      <c r="E301" s="784"/>
      <c r="F301" s="785"/>
      <c r="G301" s="786"/>
      <c r="H301" s="535"/>
      <c r="I301" s="481"/>
      <c r="J301" s="481"/>
      <c r="K301" s="481"/>
      <c r="L301" s="481"/>
      <c r="M301" s="527"/>
      <c r="N301" s="479"/>
      <c r="O301" s="481"/>
      <c r="P301" s="481"/>
      <c r="Q301" s="481"/>
      <c r="R301" s="481"/>
      <c r="S301" s="485"/>
      <c r="T301" s="784" t="s">
        <v>491</v>
      </c>
      <c r="U301" s="784"/>
      <c r="V301" s="481" t="s">
        <v>44</v>
      </c>
      <c r="W301" s="481">
        <v>8</v>
      </c>
      <c r="X301" s="481" t="s">
        <v>331</v>
      </c>
      <c r="Y301" s="485">
        <v>100</v>
      </c>
      <c r="Z301" s="481"/>
      <c r="AA301" s="481"/>
      <c r="AB301" s="481"/>
      <c r="AC301" s="481"/>
      <c r="AD301" s="481"/>
      <c r="AE301" s="485"/>
      <c r="AF301" s="481"/>
      <c r="AG301" s="481"/>
      <c r="AH301" s="481"/>
      <c r="AI301" s="481"/>
      <c r="AJ301" s="481"/>
      <c r="AK301" s="481"/>
      <c r="AL301" s="481"/>
      <c r="AM301" s="481"/>
      <c r="AN301" s="481"/>
      <c r="AO301" s="481"/>
      <c r="AP301" s="481"/>
      <c r="AQ301" s="485"/>
      <c r="AR301" s="455"/>
    </row>
    <row r="302" spans="1:44" s="24" customFormat="1" ht="15" customHeight="1" x14ac:dyDescent="0.25">
      <c r="A302" s="784">
        <v>50</v>
      </c>
      <c r="B302" s="784">
        <v>297525</v>
      </c>
      <c r="C302" s="784" t="s">
        <v>298</v>
      </c>
      <c r="D302" s="784">
        <v>0.876</v>
      </c>
      <c r="E302" s="784">
        <v>6714.6</v>
      </c>
      <c r="F302" s="785">
        <v>0.876</v>
      </c>
      <c r="G302" s="786">
        <v>6714.6</v>
      </c>
      <c r="H302" s="535"/>
      <c r="I302" s="481"/>
      <c r="J302" s="481"/>
      <c r="K302" s="481"/>
      <c r="L302" s="481"/>
      <c r="M302" s="527"/>
      <c r="N302" s="792" t="s">
        <v>763</v>
      </c>
      <c r="O302" s="784"/>
      <c r="P302" s="784" t="s">
        <v>333</v>
      </c>
      <c r="Q302" s="784">
        <v>1</v>
      </c>
      <c r="R302" s="784" t="s">
        <v>331</v>
      </c>
      <c r="S302" s="790">
        <v>1781</v>
      </c>
      <c r="T302" s="481"/>
      <c r="U302" s="481"/>
      <c r="V302" s="481"/>
      <c r="W302" s="481"/>
      <c r="X302" s="481"/>
      <c r="Y302" s="485"/>
      <c r="Z302" s="481"/>
      <c r="AA302" s="481"/>
      <c r="AB302" s="481"/>
      <c r="AC302" s="481"/>
      <c r="AD302" s="481"/>
      <c r="AE302" s="485"/>
      <c r="AF302" s="481"/>
      <c r="AG302" s="481"/>
      <c r="AH302" s="481"/>
      <c r="AI302" s="481"/>
      <c r="AJ302" s="481"/>
      <c r="AK302" s="481"/>
      <c r="AL302" s="481"/>
      <c r="AM302" s="481"/>
      <c r="AN302" s="481"/>
      <c r="AO302" s="481"/>
      <c r="AP302" s="481"/>
      <c r="AQ302" s="485"/>
      <c r="AR302" s="455"/>
    </row>
    <row r="303" spans="1:44" s="24" customFormat="1" ht="25.5" customHeight="1" x14ac:dyDescent="0.25">
      <c r="A303" s="784"/>
      <c r="B303" s="784"/>
      <c r="C303" s="784"/>
      <c r="D303" s="784"/>
      <c r="E303" s="784"/>
      <c r="F303" s="785"/>
      <c r="G303" s="786"/>
      <c r="H303" s="535"/>
      <c r="I303" s="481"/>
      <c r="J303" s="481"/>
      <c r="K303" s="481"/>
      <c r="L303" s="481"/>
      <c r="M303" s="527"/>
      <c r="N303" s="792"/>
      <c r="O303" s="784"/>
      <c r="P303" s="784"/>
      <c r="Q303" s="784"/>
      <c r="R303" s="784"/>
      <c r="S303" s="790"/>
      <c r="T303" s="481"/>
      <c r="U303" s="481"/>
      <c r="V303" s="481"/>
      <c r="W303" s="481"/>
      <c r="X303" s="481"/>
      <c r="Y303" s="485"/>
      <c r="Z303" s="481"/>
      <c r="AA303" s="481"/>
      <c r="AB303" s="481"/>
      <c r="AC303" s="481"/>
      <c r="AD303" s="481"/>
      <c r="AE303" s="485"/>
      <c r="AF303" s="481"/>
      <c r="AG303" s="481"/>
      <c r="AH303" s="481"/>
      <c r="AI303" s="481"/>
      <c r="AJ303" s="481"/>
      <c r="AK303" s="481"/>
      <c r="AL303" s="481"/>
      <c r="AM303" s="481"/>
      <c r="AN303" s="481"/>
      <c r="AO303" s="481"/>
      <c r="AP303" s="481"/>
      <c r="AQ303" s="485"/>
      <c r="AR303" s="455"/>
    </row>
    <row r="304" spans="1:44" s="24" customFormat="1" x14ac:dyDescent="0.25">
      <c r="A304" s="784">
        <v>51</v>
      </c>
      <c r="B304" s="784">
        <v>297511</v>
      </c>
      <c r="C304" s="784" t="s">
        <v>492</v>
      </c>
      <c r="D304" s="784">
        <v>3.3849999999999998</v>
      </c>
      <c r="E304" s="784">
        <v>26285.1</v>
      </c>
      <c r="F304" s="785">
        <v>3.3849999999999998</v>
      </c>
      <c r="G304" s="786">
        <v>26285.1</v>
      </c>
      <c r="H304" s="536"/>
      <c r="I304" s="483"/>
      <c r="J304" s="483"/>
      <c r="K304" s="483"/>
      <c r="L304" s="483"/>
      <c r="M304" s="529"/>
      <c r="N304" s="479"/>
      <c r="O304" s="481"/>
      <c r="P304" s="481"/>
      <c r="Q304" s="481"/>
      <c r="R304" s="481"/>
      <c r="S304" s="485"/>
      <c r="T304" s="784" t="s">
        <v>493</v>
      </c>
      <c r="U304" s="784"/>
      <c r="V304" s="481" t="s">
        <v>44</v>
      </c>
      <c r="W304" s="481">
        <v>8</v>
      </c>
      <c r="X304" s="481" t="s">
        <v>12</v>
      </c>
      <c r="Y304" s="481">
        <v>100</v>
      </c>
      <c r="Z304" s="784" t="s">
        <v>494</v>
      </c>
      <c r="AA304" s="784"/>
      <c r="AB304" s="481" t="s">
        <v>333</v>
      </c>
      <c r="AC304" s="481">
        <v>1</v>
      </c>
      <c r="AD304" s="481" t="s">
        <v>331</v>
      </c>
      <c r="AE304" s="485">
        <v>1960</v>
      </c>
      <c r="AF304" s="481"/>
      <c r="AG304" s="481"/>
      <c r="AH304" s="481"/>
      <c r="AI304" s="481"/>
      <c r="AJ304" s="481"/>
      <c r="AK304" s="481"/>
      <c r="AL304" s="784" t="s">
        <v>426</v>
      </c>
      <c r="AM304" s="784" t="s">
        <v>495</v>
      </c>
      <c r="AN304" s="784" t="s">
        <v>9</v>
      </c>
      <c r="AO304" s="481">
        <v>1.25</v>
      </c>
      <c r="AP304" s="481" t="s">
        <v>5</v>
      </c>
      <c r="AQ304" s="789">
        <v>9115.5</v>
      </c>
      <c r="AR304" s="455"/>
    </row>
    <row r="305" spans="1:44" s="24" customFormat="1" x14ac:dyDescent="0.25">
      <c r="A305" s="784"/>
      <c r="B305" s="784"/>
      <c r="C305" s="784"/>
      <c r="D305" s="784"/>
      <c r="E305" s="784"/>
      <c r="F305" s="785"/>
      <c r="G305" s="786"/>
      <c r="H305" s="536"/>
      <c r="I305" s="483"/>
      <c r="J305" s="483"/>
      <c r="K305" s="483"/>
      <c r="L305" s="483"/>
      <c r="M305" s="529"/>
      <c r="N305" s="479"/>
      <c r="O305" s="481"/>
      <c r="P305" s="481"/>
      <c r="Q305" s="481"/>
      <c r="R305" s="481"/>
      <c r="S305" s="485"/>
      <c r="T305" s="784" t="s">
        <v>496</v>
      </c>
      <c r="U305" s="784"/>
      <c r="V305" s="481" t="s">
        <v>44</v>
      </c>
      <c r="W305" s="481">
        <v>8</v>
      </c>
      <c r="X305" s="481" t="s">
        <v>12</v>
      </c>
      <c r="Y305" s="485">
        <v>100</v>
      </c>
      <c r="Z305" s="784"/>
      <c r="AA305" s="784"/>
      <c r="AB305" s="481"/>
      <c r="AC305" s="481"/>
      <c r="AD305" s="481"/>
      <c r="AE305" s="485"/>
      <c r="AF305" s="481"/>
      <c r="AG305" s="481"/>
      <c r="AH305" s="481"/>
      <c r="AI305" s="481"/>
      <c r="AJ305" s="481"/>
      <c r="AK305" s="481"/>
      <c r="AL305" s="784"/>
      <c r="AM305" s="784"/>
      <c r="AN305" s="784"/>
      <c r="AO305" s="481">
        <v>6077</v>
      </c>
      <c r="AP305" s="481" t="s">
        <v>8</v>
      </c>
      <c r="AQ305" s="789"/>
      <c r="AR305" s="455"/>
    </row>
    <row r="306" spans="1:44" s="24" customFormat="1" x14ac:dyDescent="0.25">
      <c r="A306" s="784"/>
      <c r="B306" s="784"/>
      <c r="C306" s="784"/>
      <c r="D306" s="784"/>
      <c r="E306" s="784"/>
      <c r="F306" s="785"/>
      <c r="G306" s="786"/>
      <c r="H306" s="536"/>
      <c r="I306" s="483"/>
      <c r="J306" s="483"/>
      <c r="K306" s="483"/>
      <c r="L306" s="483"/>
      <c r="M306" s="529"/>
      <c r="N306" s="479"/>
      <c r="O306" s="481"/>
      <c r="P306" s="481"/>
      <c r="Q306" s="481"/>
      <c r="R306" s="481"/>
      <c r="S306" s="485"/>
      <c r="T306" s="796" t="s">
        <v>497</v>
      </c>
      <c r="U306" s="796"/>
      <c r="V306" s="481" t="s">
        <v>44</v>
      </c>
      <c r="W306" s="481">
        <v>8</v>
      </c>
      <c r="X306" s="481" t="s">
        <v>12</v>
      </c>
      <c r="Y306" s="485">
        <v>100</v>
      </c>
      <c r="Z306" s="481"/>
      <c r="AA306" s="481"/>
      <c r="AB306" s="481"/>
      <c r="AC306" s="481"/>
      <c r="AD306" s="481"/>
      <c r="AE306" s="485"/>
      <c r="AF306" s="481"/>
      <c r="AG306" s="481"/>
      <c r="AH306" s="481"/>
      <c r="AI306" s="481"/>
      <c r="AJ306" s="481"/>
      <c r="AK306" s="481"/>
      <c r="AL306" s="784"/>
      <c r="AM306" s="784"/>
      <c r="AN306" s="784" t="s">
        <v>10</v>
      </c>
      <c r="AO306" s="481">
        <v>1.25</v>
      </c>
      <c r="AP306" s="481" t="s">
        <v>5</v>
      </c>
      <c r="AQ306" s="789">
        <v>118.2</v>
      </c>
      <c r="AR306" s="455"/>
    </row>
    <row r="307" spans="1:44" s="24" customFormat="1" ht="45" x14ac:dyDescent="0.25">
      <c r="A307" s="784"/>
      <c r="B307" s="784"/>
      <c r="C307" s="784"/>
      <c r="D307" s="784"/>
      <c r="E307" s="784"/>
      <c r="F307" s="785"/>
      <c r="G307" s="786"/>
      <c r="H307" s="536"/>
      <c r="I307" s="483"/>
      <c r="J307" s="483"/>
      <c r="K307" s="483"/>
      <c r="L307" s="483"/>
      <c r="M307" s="529"/>
      <c r="N307" s="479"/>
      <c r="O307" s="481"/>
      <c r="P307" s="481"/>
      <c r="Q307" s="481"/>
      <c r="R307" s="481"/>
      <c r="S307" s="485"/>
      <c r="T307" s="796"/>
      <c r="U307" s="796"/>
      <c r="V307" s="481" t="s">
        <v>440</v>
      </c>
      <c r="W307" s="481">
        <v>80</v>
      </c>
      <c r="X307" s="481" t="s">
        <v>431</v>
      </c>
      <c r="Y307" s="485">
        <v>240</v>
      </c>
      <c r="Z307" s="481"/>
      <c r="AA307" s="481"/>
      <c r="AB307" s="481"/>
      <c r="AC307" s="481"/>
      <c r="AD307" s="481"/>
      <c r="AE307" s="485"/>
      <c r="AF307" s="481"/>
      <c r="AG307" s="481"/>
      <c r="AH307" s="481"/>
      <c r="AI307" s="481"/>
      <c r="AJ307" s="481"/>
      <c r="AK307" s="481"/>
      <c r="AL307" s="784"/>
      <c r="AM307" s="784"/>
      <c r="AN307" s="784"/>
      <c r="AO307" s="485">
        <v>139</v>
      </c>
      <c r="AP307" s="481" t="s">
        <v>8</v>
      </c>
      <c r="AQ307" s="789"/>
      <c r="AR307" s="455"/>
    </row>
    <row r="308" spans="1:44" s="24" customFormat="1" x14ac:dyDescent="0.25">
      <c r="A308" s="784"/>
      <c r="B308" s="784"/>
      <c r="C308" s="784"/>
      <c r="D308" s="784"/>
      <c r="E308" s="784"/>
      <c r="F308" s="785"/>
      <c r="G308" s="786"/>
      <c r="H308" s="536"/>
      <c r="I308" s="483"/>
      <c r="J308" s="483"/>
      <c r="K308" s="483"/>
      <c r="L308" s="483"/>
      <c r="M308" s="529"/>
      <c r="N308" s="479"/>
      <c r="O308" s="481"/>
      <c r="P308" s="481"/>
      <c r="Q308" s="481"/>
      <c r="R308" s="481"/>
      <c r="S308" s="485"/>
      <c r="T308" s="796"/>
      <c r="U308" s="796"/>
      <c r="V308" s="481" t="s">
        <v>333</v>
      </c>
      <c r="W308" s="481">
        <v>1</v>
      </c>
      <c r="X308" s="481" t="s">
        <v>331</v>
      </c>
      <c r="Y308" s="485">
        <v>1180</v>
      </c>
      <c r="Z308" s="481"/>
      <c r="AA308" s="481"/>
      <c r="AB308" s="481"/>
      <c r="AC308" s="481"/>
      <c r="AD308" s="481"/>
      <c r="AE308" s="485"/>
      <c r="AF308" s="481"/>
      <c r="AG308" s="481"/>
      <c r="AH308" s="481"/>
      <c r="AI308" s="481"/>
      <c r="AJ308" s="481"/>
      <c r="AK308" s="481"/>
      <c r="AL308" s="481"/>
      <c r="AM308" s="481"/>
      <c r="AN308" s="481"/>
      <c r="AO308" s="481"/>
      <c r="AP308" s="481"/>
      <c r="AQ308" s="485"/>
      <c r="AR308" s="455"/>
    </row>
    <row r="309" spans="1:44" s="24" customFormat="1" x14ac:dyDescent="0.25">
      <c r="A309" s="784">
        <v>52</v>
      </c>
      <c r="B309" s="784">
        <v>297400</v>
      </c>
      <c r="C309" s="784" t="s">
        <v>498</v>
      </c>
      <c r="D309" s="784">
        <v>1.591</v>
      </c>
      <c r="E309" s="784">
        <v>10247.799999999999</v>
      </c>
      <c r="F309" s="785">
        <v>1.591</v>
      </c>
      <c r="G309" s="786">
        <v>10247.799999999999</v>
      </c>
      <c r="H309" s="798" t="s">
        <v>811</v>
      </c>
      <c r="I309" s="798"/>
      <c r="J309" s="798" t="s">
        <v>727</v>
      </c>
      <c r="K309" s="1016">
        <v>12</v>
      </c>
      <c r="L309" s="1018" t="s">
        <v>14</v>
      </c>
      <c r="M309" s="799">
        <v>55.636290000000002</v>
      </c>
      <c r="N309" s="792"/>
      <c r="O309" s="784"/>
      <c r="P309" s="784"/>
      <c r="Q309" s="784"/>
      <c r="R309" s="784"/>
      <c r="S309" s="790"/>
      <c r="T309" s="784"/>
      <c r="U309" s="784"/>
      <c r="V309" s="785"/>
      <c r="W309" s="483"/>
      <c r="X309" s="483"/>
      <c r="Y309" s="789"/>
      <c r="Z309" s="784"/>
      <c r="AA309" s="784"/>
      <c r="AB309" s="784"/>
      <c r="AC309" s="784"/>
      <c r="AD309" s="784"/>
      <c r="AE309" s="790"/>
      <c r="AF309" s="784"/>
      <c r="AG309" s="784"/>
      <c r="AH309" s="784"/>
      <c r="AI309" s="784"/>
      <c r="AJ309" s="784"/>
      <c r="AK309" s="784"/>
      <c r="AL309" s="784"/>
      <c r="AM309" s="784"/>
      <c r="AN309" s="784"/>
      <c r="AO309" s="784"/>
      <c r="AP309" s="784"/>
      <c r="AQ309" s="790"/>
      <c r="AR309" s="1002"/>
    </row>
    <row r="310" spans="1:44" s="24" customFormat="1" x14ac:dyDescent="0.25">
      <c r="A310" s="784"/>
      <c r="B310" s="784"/>
      <c r="C310" s="784"/>
      <c r="D310" s="784"/>
      <c r="E310" s="784"/>
      <c r="F310" s="785"/>
      <c r="G310" s="786"/>
      <c r="H310" s="798"/>
      <c r="I310" s="798"/>
      <c r="J310" s="798"/>
      <c r="K310" s="1017"/>
      <c r="L310" s="1019"/>
      <c r="M310" s="799"/>
      <c r="N310" s="792"/>
      <c r="O310" s="784"/>
      <c r="P310" s="784"/>
      <c r="Q310" s="784"/>
      <c r="R310" s="784"/>
      <c r="S310" s="790"/>
      <c r="T310" s="785"/>
      <c r="U310" s="785"/>
      <c r="V310" s="785"/>
      <c r="W310" s="483"/>
      <c r="X310" s="483"/>
      <c r="Y310" s="785"/>
      <c r="Z310" s="784"/>
      <c r="AA310" s="784"/>
      <c r="AB310" s="784"/>
      <c r="AC310" s="784"/>
      <c r="AD310" s="784"/>
      <c r="AE310" s="790"/>
      <c r="AF310" s="784"/>
      <c r="AG310" s="784"/>
      <c r="AH310" s="784"/>
      <c r="AI310" s="784"/>
      <c r="AJ310" s="784"/>
      <c r="AK310" s="784"/>
      <c r="AL310" s="784"/>
      <c r="AM310" s="784"/>
      <c r="AN310" s="784"/>
      <c r="AO310" s="784"/>
      <c r="AP310" s="784"/>
      <c r="AQ310" s="790"/>
      <c r="AR310" s="1002"/>
    </row>
    <row r="311" spans="1:44" s="24" customFormat="1" x14ac:dyDescent="0.25">
      <c r="A311" s="784"/>
      <c r="B311" s="784"/>
      <c r="C311" s="784"/>
      <c r="D311" s="784"/>
      <c r="E311" s="784"/>
      <c r="F311" s="785"/>
      <c r="G311" s="786"/>
      <c r="H311" s="576"/>
      <c r="I311" s="578"/>
      <c r="J311" s="784"/>
      <c r="K311" s="481"/>
      <c r="L311" s="481"/>
      <c r="M311" s="794"/>
      <c r="N311" s="792"/>
      <c r="O311" s="784"/>
      <c r="P311" s="784"/>
      <c r="Q311" s="784"/>
      <c r="R311" s="784"/>
      <c r="S311" s="790"/>
      <c r="T311" s="785"/>
      <c r="U311" s="785"/>
      <c r="V311" s="784"/>
      <c r="W311" s="483"/>
      <c r="X311" s="483"/>
      <c r="Y311" s="789"/>
      <c r="Z311" s="784"/>
      <c r="AA311" s="784"/>
      <c r="AB311" s="784"/>
      <c r="AC311" s="784"/>
      <c r="AD311" s="784"/>
      <c r="AE311" s="790"/>
      <c r="AF311" s="784"/>
      <c r="AG311" s="784"/>
      <c r="AH311" s="784"/>
      <c r="AI311" s="784"/>
      <c r="AJ311" s="784"/>
      <c r="AK311" s="784"/>
      <c r="AL311" s="784"/>
      <c r="AM311" s="784"/>
      <c r="AN311" s="784"/>
      <c r="AO311" s="784"/>
      <c r="AP311" s="784"/>
      <c r="AQ311" s="790"/>
      <c r="AR311" s="1002"/>
    </row>
    <row r="312" spans="1:44" s="24" customFormat="1" x14ac:dyDescent="0.25">
      <c r="A312" s="784"/>
      <c r="B312" s="784"/>
      <c r="C312" s="784"/>
      <c r="D312" s="784"/>
      <c r="E312" s="784"/>
      <c r="F312" s="785"/>
      <c r="G312" s="786"/>
      <c r="H312" s="577"/>
      <c r="I312" s="579"/>
      <c r="J312" s="784"/>
      <c r="K312" s="481"/>
      <c r="L312" s="481"/>
      <c r="M312" s="794"/>
      <c r="N312" s="792"/>
      <c r="O312" s="784"/>
      <c r="P312" s="784"/>
      <c r="Q312" s="784"/>
      <c r="R312" s="784"/>
      <c r="S312" s="790"/>
      <c r="T312" s="785"/>
      <c r="U312" s="785"/>
      <c r="V312" s="785"/>
      <c r="W312" s="481"/>
      <c r="X312" s="481"/>
      <c r="Y312" s="785"/>
      <c r="Z312" s="784"/>
      <c r="AA312" s="784"/>
      <c r="AB312" s="784"/>
      <c r="AC312" s="784"/>
      <c r="AD312" s="784"/>
      <c r="AE312" s="790"/>
      <c r="AF312" s="784"/>
      <c r="AG312" s="784"/>
      <c r="AH312" s="784"/>
      <c r="AI312" s="784"/>
      <c r="AJ312" s="784"/>
      <c r="AK312" s="784"/>
      <c r="AL312" s="784"/>
      <c r="AM312" s="784"/>
      <c r="AN312" s="784"/>
      <c r="AO312" s="784"/>
      <c r="AP312" s="784"/>
      <c r="AQ312" s="790"/>
      <c r="AR312" s="1002"/>
    </row>
    <row r="313" spans="1:44" s="24" customFormat="1" x14ac:dyDescent="0.25">
      <c r="A313" s="784">
        <v>53</v>
      </c>
      <c r="B313" s="784">
        <v>297467</v>
      </c>
      <c r="C313" s="784" t="s">
        <v>499</v>
      </c>
      <c r="D313" s="784">
        <v>1.1140000000000001</v>
      </c>
      <c r="E313" s="784">
        <v>6621.4</v>
      </c>
      <c r="F313" s="785">
        <v>1.1140000000000001</v>
      </c>
      <c r="G313" s="786">
        <v>6621.4</v>
      </c>
      <c r="H313" s="783"/>
      <c r="I313" s="784"/>
      <c r="J313" s="784"/>
      <c r="K313" s="784"/>
      <c r="L313" s="784"/>
      <c r="M313" s="794"/>
      <c r="N313" s="792"/>
      <c r="O313" s="784"/>
      <c r="P313" s="784"/>
      <c r="Q313" s="784"/>
      <c r="R313" s="784"/>
      <c r="S313" s="790"/>
      <c r="T313" s="784"/>
      <c r="U313" s="784"/>
      <c r="V313" s="784"/>
      <c r="W313" s="784"/>
      <c r="X313" s="784"/>
      <c r="Y313" s="790"/>
      <c r="Z313" s="784"/>
      <c r="AA313" s="784"/>
      <c r="AB313" s="784"/>
      <c r="AC313" s="784"/>
      <c r="AD313" s="784"/>
      <c r="AE313" s="790"/>
      <c r="AF313" s="784"/>
      <c r="AG313" s="784"/>
      <c r="AH313" s="784"/>
      <c r="AI313" s="784"/>
      <c r="AJ313" s="784"/>
      <c r="AK313" s="784"/>
      <c r="AL313" s="785"/>
      <c r="AM313" s="785"/>
      <c r="AN313" s="784" t="s">
        <v>9</v>
      </c>
      <c r="AO313" s="481">
        <v>1.1140000000000001</v>
      </c>
      <c r="AP313" s="481" t="s">
        <v>5</v>
      </c>
      <c r="AQ313" s="789">
        <v>6621.4</v>
      </c>
      <c r="AR313" s="1002"/>
    </row>
    <row r="314" spans="1:44" s="24" customFormat="1" x14ac:dyDescent="0.25">
      <c r="A314" s="784"/>
      <c r="B314" s="784"/>
      <c r="C314" s="784"/>
      <c r="D314" s="784"/>
      <c r="E314" s="784"/>
      <c r="F314" s="785"/>
      <c r="G314" s="786"/>
      <c r="H314" s="783"/>
      <c r="I314" s="784"/>
      <c r="J314" s="784"/>
      <c r="K314" s="784"/>
      <c r="L314" s="784"/>
      <c r="M314" s="794"/>
      <c r="N314" s="792"/>
      <c r="O314" s="784"/>
      <c r="P314" s="784"/>
      <c r="Q314" s="784"/>
      <c r="R314" s="784"/>
      <c r="S314" s="790"/>
      <c r="T314" s="784"/>
      <c r="U314" s="784"/>
      <c r="V314" s="784"/>
      <c r="W314" s="784"/>
      <c r="X314" s="784"/>
      <c r="Y314" s="790"/>
      <c r="Z314" s="784"/>
      <c r="AA314" s="784"/>
      <c r="AB314" s="784"/>
      <c r="AC314" s="784"/>
      <c r="AD314" s="784"/>
      <c r="AE314" s="790"/>
      <c r="AF314" s="784"/>
      <c r="AG314" s="784"/>
      <c r="AH314" s="784"/>
      <c r="AI314" s="784"/>
      <c r="AJ314" s="784"/>
      <c r="AK314" s="784"/>
      <c r="AL314" s="785"/>
      <c r="AM314" s="785"/>
      <c r="AN314" s="784"/>
      <c r="AO314" s="481">
        <v>6621.4</v>
      </c>
      <c r="AP314" s="481" t="s">
        <v>8</v>
      </c>
      <c r="AQ314" s="789"/>
      <c r="AR314" s="1002"/>
    </row>
    <row r="315" spans="1:44" s="24" customFormat="1" x14ac:dyDescent="0.25">
      <c r="A315" s="784"/>
      <c r="B315" s="784"/>
      <c r="C315" s="784"/>
      <c r="D315" s="784"/>
      <c r="E315" s="784"/>
      <c r="F315" s="785"/>
      <c r="G315" s="786"/>
      <c r="H315" s="783"/>
      <c r="I315" s="784"/>
      <c r="J315" s="784"/>
      <c r="K315" s="784"/>
      <c r="L315" s="784"/>
      <c r="M315" s="794"/>
      <c r="N315" s="792"/>
      <c r="O315" s="784"/>
      <c r="P315" s="784"/>
      <c r="Q315" s="784"/>
      <c r="R315" s="784"/>
      <c r="S315" s="790"/>
      <c r="T315" s="784"/>
      <c r="U315" s="784"/>
      <c r="V315" s="784"/>
      <c r="W315" s="784"/>
      <c r="X315" s="784"/>
      <c r="Y315" s="790"/>
      <c r="Z315" s="784"/>
      <c r="AA315" s="784"/>
      <c r="AB315" s="784"/>
      <c r="AC315" s="784"/>
      <c r="AD315" s="784"/>
      <c r="AE315" s="790"/>
      <c r="AF315" s="784"/>
      <c r="AG315" s="784"/>
      <c r="AH315" s="784"/>
      <c r="AI315" s="784"/>
      <c r="AJ315" s="784"/>
      <c r="AK315" s="784"/>
      <c r="AL315" s="785"/>
      <c r="AM315" s="785"/>
      <c r="AN315" s="784" t="s">
        <v>10</v>
      </c>
      <c r="AO315" s="481">
        <v>1.1140000000000001</v>
      </c>
      <c r="AP315" s="481" t="s">
        <v>5</v>
      </c>
      <c r="AQ315" s="789">
        <v>85.2</v>
      </c>
      <c r="AR315" s="1002"/>
    </row>
    <row r="316" spans="1:44" s="24" customFormat="1" x14ac:dyDescent="0.25">
      <c r="A316" s="784"/>
      <c r="B316" s="784"/>
      <c r="C316" s="784"/>
      <c r="D316" s="784"/>
      <c r="E316" s="784"/>
      <c r="F316" s="785"/>
      <c r="G316" s="786"/>
      <c r="H316" s="783"/>
      <c r="I316" s="784"/>
      <c r="J316" s="784"/>
      <c r="K316" s="784"/>
      <c r="L316" s="784"/>
      <c r="M316" s="794"/>
      <c r="N316" s="792"/>
      <c r="O316" s="784"/>
      <c r="P316" s="784"/>
      <c r="Q316" s="784"/>
      <c r="R316" s="784"/>
      <c r="S316" s="790"/>
      <c r="T316" s="784"/>
      <c r="U316" s="784"/>
      <c r="V316" s="784"/>
      <c r="W316" s="784"/>
      <c r="X316" s="784"/>
      <c r="Y316" s="790"/>
      <c r="Z316" s="784"/>
      <c r="AA316" s="784"/>
      <c r="AB316" s="784"/>
      <c r="AC316" s="784"/>
      <c r="AD316" s="784"/>
      <c r="AE316" s="790"/>
      <c r="AF316" s="784"/>
      <c r="AG316" s="784"/>
      <c r="AH316" s="784"/>
      <c r="AI316" s="784"/>
      <c r="AJ316" s="784"/>
      <c r="AK316" s="784"/>
      <c r="AL316" s="785"/>
      <c r="AM316" s="785"/>
      <c r="AN316" s="784"/>
      <c r="AO316" s="481">
        <v>100.3</v>
      </c>
      <c r="AP316" s="481" t="s">
        <v>8</v>
      </c>
      <c r="AQ316" s="789"/>
      <c r="AR316" s="1002"/>
    </row>
    <row r="317" spans="1:44" s="24" customFormat="1" x14ac:dyDescent="0.25">
      <c r="A317" s="784">
        <v>54</v>
      </c>
      <c r="B317" s="784">
        <v>297695</v>
      </c>
      <c r="C317" s="784" t="s">
        <v>500</v>
      </c>
      <c r="D317" s="784">
        <v>0.41899999999999998</v>
      </c>
      <c r="E317" s="784">
        <v>2509.9</v>
      </c>
      <c r="F317" s="785">
        <v>0.41899999999999998</v>
      </c>
      <c r="G317" s="786">
        <v>2509.9</v>
      </c>
      <c r="H317" s="783"/>
      <c r="I317" s="784"/>
      <c r="J317" s="784"/>
      <c r="K317" s="784"/>
      <c r="L317" s="784"/>
      <c r="M317" s="794"/>
      <c r="N317" s="792"/>
      <c r="O317" s="784"/>
      <c r="P317" s="784"/>
      <c r="Q317" s="784"/>
      <c r="R317" s="784"/>
      <c r="S317" s="790"/>
      <c r="T317" s="784"/>
      <c r="U317" s="784"/>
      <c r="V317" s="784"/>
      <c r="W317" s="784"/>
      <c r="X317" s="784"/>
      <c r="Y317" s="790"/>
      <c r="Z317" s="784"/>
      <c r="AA317" s="784"/>
      <c r="AB317" s="784"/>
      <c r="AC317" s="784"/>
      <c r="AD317" s="784"/>
      <c r="AE317" s="790"/>
      <c r="AF317" s="784"/>
      <c r="AG317" s="784"/>
      <c r="AH317" s="784"/>
      <c r="AI317" s="784"/>
      <c r="AJ317" s="784"/>
      <c r="AK317" s="784"/>
      <c r="AL317" s="785"/>
      <c r="AM317" s="785"/>
      <c r="AN317" s="784" t="s">
        <v>9</v>
      </c>
      <c r="AO317" s="481">
        <v>0.41899999999999998</v>
      </c>
      <c r="AP317" s="481" t="s">
        <v>5</v>
      </c>
      <c r="AQ317" s="789">
        <v>2509.9</v>
      </c>
      <c r="AR317" s="1002"/>
    </row>
    <row r="318" spans="1:44" s="24" customFormat="1" x14ac:dyDescent="0.25">
      <c r="A318" s="784"/>
      <c r="B318" s="784"/>
      <c r="C318" s="784"/>
      <c r="D318" s="784"/>
      <c r="E318" s="784"/>
      <c r="F318" s="785"/>
      <c r="G318" s="786"/>
      <c r="H318" s="783"/>
      <c r="I318" s="784"/>
      <c r="J318" s="784"/>
      <c r="K318" s="784"/>
      <c r="L318" s="784"/>
      <c r="M318" s="794"/>
      <c r="N318" s="792"/>
      <c r="O318" s="784"/>
      <c r="P318" s="784"/>
      <c r="Q318" s="784"/>
      <c r="R318" s="784"/>
      <c r="S318" s="790"/>
      <c r="T318" s="784"/>
      <c r="U318" s="784"/>
      <c r="V318" s="784"/>
      <c r="W318" s="784"/>
      <c r="X318" s="784"/>
      <c r="Y318" s="790"/>
      <c r="Z318" s="784"/>
      <c r="AA318" s="784"/>
      <c r="AB318" s="784"/>
      <c r="AC318" s="784"/>
      <c r="AD318" s="784"/>
      <c r="AE318" s="790"/>
      <c r="AF318" s="784"/>
      <c r="AG318" s="784"/>
      <c r="AH318" s="784"/>
      <c r="AI318" s="784"/>
      <c r="AJ318" s="784"/>
      <c r="AK318" s="784"/>
      <c r="AL318" s="785"/>
      <c r="AM318" s="785"/>
      <c r="AN318" s="784"/>
      <c r="AO318" s="481">
        <v>2509.9</v>
      </c>
      <c r="AP318" s="481" t="s">
        <v>8</v>
      </c>
      <c r="AQ318" s="789"/>
      <c r="AR318" s="1002"/>
    </row>
    <row r="319" spans="1:44" s="24" customFormat="1" x14ac:dyDescent="0.25">
      <c r="A319" s="784"/>
      <c r="B319" s="784"/>
      <c r="C319" s="784"/>
      <c r="D319" s="784"/>
      <c r="E319" s="784"/>
      <c r="F319" s="785"/>
      <c r="G319" s="786"/>
      <c r="H319" s="783"/>
      <c r="I319" s="784"/>
      <c r="J319" s="784"/>
      <c r="K319" s="784"/>
      <c r="L319" s="784"/>
      <c r="M319" s="794"/>
      <c r="N319" s="792"/>
      <c r="O319" s="784"/>
      <c r="P319" s="784"/>
      <c r="Q319" s="784"/>
      <c r="R319" s="784"/>
      <c r="S319" s="790"/>
      <c r="T319" s="784"/>
      <c r="U319" s="784"/>
      <c r="V319" s="784"/>
      <c r="W319" s="784"/>
      <c r="X319" s="784"/>
      <c r="Y319" s="790"/>
      <c r="Z319" s="784"/>
      <c r="AA319" s="784"/>
      <c r="AB319" s="784"/>
      <c r="AC319" s="784"/>
      <c r="AD319" s="784"/>
      <c r="AE319" s="790"/>
      <c r="AF319" s="784"/>
      <c r="AG319" s="784"/>
      <c r="AH319" s="784"/>
      <c r="AI319" s="784"/>
      <c r="AJ319" s="784"/>
      <c r="AK319" s="784"/>
      <c r="AL319" s="785"/>
      <c r="AM319" s="785"/>
      <c r="AN319" s="784" t="s">
        <v>10</v>
      </c>
      <c r="AO319" s="481">
        <v>0.41899999999999998</v>
      </c>
      <c r="AP319" s="481" t="s">
        <v>5</v>
      </c>
      <c r="AQ319" s="789">
        <v>21.4</v>
      </c>
      <c r="AR319" s="1002"/>
    </row>
    <row r="320" spans="1:44" s="24" customFormat="1" x14ac:dyDescent="0.25">
      <c r="A320" s="784"/>
      <c r="B320" s="784"/>
      <c r="C320" s="784"/>
      <c r="D320" s="784"/>
      <c r="E320" s="784"/>
      <c r="F320" s="785"/>
      <c r="G320" s="786"/>
      <c r="H320" s="783"/>
      <c r="I320" s="784"/>
      <c r="J320" s="784"/>
      <c r="K320" s="784"/>
      <c r="L320" s="784"/>
      <c r="M320" s="794"/>
      <c r="N320" s="792"/>
      <c r="O320" s="784"/>
      <c r="P320" s="784"/>
      <c r="Q320" s="784"/>
      <c r="R320" s="784"/>
      <c r="S320" s="790"/>
      <c r="T320" s="784"/>
      <c r="U320" s="784"/>
      <c r="V320" s="784"/>
      <c r="W320" s="784"/>
      <c r="X320" s="784"/>
      <c r="Y320" s="790"/>
      <c r="Z320" s="784"/>
      <c r="AA320" s="784"/>
      <c r="AB320" s="784"/>
      <c r="AC320" s="784"/>
      <c r="AD320" s="784"/>
      <c r="AE320" s="790"/>
      <c r="AF320" s="784"/>
      <c r="AG320" s="784"/>
      <c r="AH320" s="784"/>
      <c r="AI320" s="784"/>
      <c r="AJ320" s="784"/>
      <c r="AK320" s="784"/>
      <c r="AL320" s="785"/>
      <c r="AM320" s="785"/>
      <c r="AN320" s="784"/>
      <c r="AO320" s="481">
        <v>25.1</v>
      </c>
      <c r="AP320" s="481" t="s">
        <v>8</v>
      </c>
      <c r="AQ320" s="789"/>
      <c r="AR320" s="1002"/>
    </row>
    <row r="321" spans="1:44" s="24" customFormat="1" x14ac:dyDescent="0.25">
      <c r="A321" s="784">
        <v>55</v>
      </c>
      <c r="B321" s="784">
        <v>297795</v>
      </c>
      <c r="C321" s="784" t="s">
        <v>501</v>
      </c>
      <c r="D321" s="784">
        <v>0.746</v>
      </c>
      <c r="E321" s="784">
        <v>4109.7</v>
      </c>
      <c r="F321" s="785">
        <v>0.746</v>
      </c>
      <c r="G321" s="786">
        <v>4109.7</v>
      </c>
      <c r="H321" s="783"/>
      <c r="I321" s="784"/>
      <c r="J321" s="784"/>
      <c r="K321" s="784"/>
      <c r="L321" s="784"/>
      <c r="M321" s="794"/>
      <c r="N321" s="792"/>
      <c r="O321" s="784"/>
      <c r="P321" s="784"/>
      <c r="Q321" s="784"/>
      <c r="R321" s="784"/>
      <c r="S321" s="790"/>
      <c r="T321" s="784"/>
      <c r="U321" s="784"/>
      <c r="V321" s="784"/>
      <c r="W321" s="784"/>
      <c r="X321" s="784"/>
      <c r="Y321" s="790"/>
      <c r="Z321" s="784"/>
      <c r="AA321" s="784"/>
      <c r="AB321" s="784"/>
      <c r="AC321" s="784"/>
      <c r="AD321" s="784"/>
      <c r="AE321" s="790"/>
      <c r="AF321" s="784"/>
      <c r="AG321" s="784"/>
      <c r="AH321" s="784"/>
      <c r="AI321" s="784"/>
      <c r="AJ321" s="784"/>
      <c r="AK321" s="784"/>
      <c r="AL321" s="785"/>
      <c r="AM321" s="785"/>
      <c r="AN321" s="784" t="s">
        <v>9</v>
      </c>
      <c r="AO321" s="481">
        <v>0.746</v>
      </c>
      <c r="AP321" s="481" t="s">
        <v>5</v>
      </c>
      <c r="AQ321" s="789">
        <v>4109.7</v>
      </c>
      <c r="AR321" s="1002"/>
    </row>
    <row r="322" spans="1:44" s="24" customFormat="1" x14ac:dyDescent="0.25">
      <c r="A322" s="784"/>
      <c r="B322" s="784"/>
      <c r="C322" s="784"/>
      <c r="D322" s="784"/>
      <c r="E322" s="784"/>
      <c r="F322" s="785"/>
      <c r="G322" s="786"/>
      <c r="H322" s="783"/>
      <c r="I322" s="784"/>
      <c r="J322" s="784"/>
      <c r="K322" s="784"/>
      <c r="L322" s="784"/>
      <c r="M322" s="794"/>
      <c r="N322" s="792"/>
      <c r="O322" s="784"/>
      <c r="P322" s="784"/>
      <c r="Q322" s="784"/>
      <c r="R322" s="784"/>
      <c r="S322" s="790"/>
      <c r="T322" s="784"/>
      <c r="U322" s="784"/>
      <c r="V322" s="784"/>
      <c r="W322" s="784"/>
      <c r="X322" s="784"/>
      <c r="Y322" s="790"/>
      <c r="Z322" s="784"/>
      <c r="AA322" s="784"/>
      <c r="AB322" s="784"/>
      <c r="AC322" s="784"/>
      <c r="AD322" s="784"/>
      <c r="AE322" s="790"/>
      <c r="AF322" s="784"/>
      <c r="AG322" s="784"/>
      <c r="AH322" s="784"/>
      <c r="AI322" s="784"/>
      <c r="AJ322" s="784"/>
      <c r="AK322" s="784"/>
      <c r="AL322" s="785"/>
      <c r="AM322" s="785"/>
      <c r="AN322" s="784"/>
      <c r="AO322" s="481">
        <v>4109.7</v>
      </c>
      <c r="AP322" s="481" t="s">
        <v>8</v>
      </c>
      <c r="AQ322" s="789"/>
      <c r="AR322" s="1002"/>
    </row>
    <row r="323" spans="1:44" s="24" customFormat="1" x14ac:dyDescent="0.25">
      <c r="A323" s="784"/>
      <c r="B323" s="784"/>
      <c r="C323" s="784"/>
      <c r="D323" s="784"/>
      <c r="E323" s="784"/>
      <c r="F323" s="785"/>
      <c r="G323" s="786"/>
      <c r="H323" s="783"/>
      <c r="I323" s="784"/>
      <c r="J323" s="784"/>
      <c r="K323" s="784"/>
      <c r="L323" s="784"/>
      <c r="M323" s="794"/>
      <c r="N323" s="792"/>
      <c r="O323" s="784"/>
      <c r="P323" s="784"/>
      <c r="Q323" s="784"/>
      <c r="R323" s="784"/>
      <c r="S323" s="790"/>
      <c r="T323" s="784"/>
      <c r="U323" s="784"/>
      <c r="V323" s="784"/>
      <c r="W323" s="784"/>
      <c r="X323" s="784"/>
      <c r="Y323" s="790"/>
      <c r="Z323" s="784"/>
      <c r="AA323" s="784"/>
      <c r="AB323" s="784"/>
      <c r="AC323" s="784"/>
      <c r="AD323" s="784"/>
      <c r="AE323" s="790"/>
      <c r="AF323" s="784"/>
      <c r="AG323" s="784"/>
      <c r="AH323" s="784"/>
      <c r="AI323" s="784"/>
      <c r="AJ323" s="784"/>
      <c r="AK323" s="784"/>
      <c r="AL323" s="785"/>
      <c r="AM323" s="785"/>
      <c r="AN323" s="784" t="s">
        <v>10</v>
      </c>
      <c r="AO323" s="481">
        <v>0.746</v>
      </c>
      <c r="AP323" s="481" t="s">
        <v>5</v>
      </c>
      <c r="AQ323" s="789">
        <v>12.8</v>
      </c>
      <c r="AR323" s="1002"/>
    </row>
    <row r="324" spans="1:44" s="24" customFormat="1" x14ac:dyDescent="0.25">
      <c r="A324" s="784"/>
      <c r="B324" s="784"/>
      <c r="C324" s="784"/>
      <c r="D324" s="784"/>
      <c r="E324" s="784"/>
      <c r="F324" s="785"/>
      <c r="G324" s="786"/>
      <c r="H324" s="783"/>
      <c r="I324" s="784"/>
      <c r="J324" s="784"/>
      <c r="K324" s="784"/>
      <c r="L324" s="784"/>
      <c r="M324" s="794"/>
      <c r="N324" s="792"/>
      <c r="O324" s="784"/>
      <c r="P324" s="784"/>
      <c r="Q324" s="784"/>
      <c r="R324" s="784"/>
      <c r="S324" s="790"/>
      <c r="T324" s="784"/>
      <c r="U324" s="784"/>
      <c r="V324" s="784"/>
      <c r="W324" s="784"/>
      <c r="X324" s="784"/>
      <c r="Y324" s="790"/>
      <c r="Z324" s="784"/>
      <c r="AA324" s="784"/>
      <c r="AB324" s="784"/>
      <c r="AC324" s="784"/>
      <c r="AD324" s="784"/>
      <c r="AE324" s="790"/>
      <c r="AF324" s="784"/>
      <c r="AG324" s="784"/>
      <c r="AH324" s="784"/>
      <c r="AI324" s="784"/>
      <c r="AJ324" s="784"/>
      <c r="AK324" s="784"/>
      <c r="AL324" s="785"/>
      <c r="AM324" s="785"/>
      <c r="AN324" s="784"/>
      <c r="AO324" s="481">
        <v>15</v>
      </c>
      <c r="AP324" s="481" t="s">
        <v>8</v>
      </c>
      <c r="AQ324" s="789"/>
      <c r="AR324" s="1002"/>
    </row>
    <row r="325" spans="1:44" s="24" customFormat="1" ht="37.5" customHeight="1" x14ac:dyDescent="0.25">
      <c r="A325" s="784">
        <v>56</v>
      </c>
      <c r="B325" s="784">
        <v>297808</v>
      </c>
      <c r="C325" s="784" t="s">
        <v>299</v>
      </c>
      <c r="D325" s="784">
        <v>2.5190000000000001</v>
      </c>
      <c r="E325" s="784">
        <v>37556.6</v>
      </c>
      <c r="F325" s="785">
        <v>2.5190000000000001</v>
      </c>
      <c r="G325" s="786">
        <v>37556.6</v>
      </c>
      <c r="H325" s="783" t="s">
        <v>502</v>
      </c>
      <c r="I325" s="784"/>
      <c r="J325" s="481" t="s">
        <v>333</v>
      </c>
      <c r="K325" s="481">
        <v>1</v>
      </c>
      <c r="L325" s="481" t="s">
        <v>12</v>
      </c>
      <c r="M325" s="567">
        <v>2101.94155</v>
      </c>
      <c r="N325" s="487"/>
      <c r="O325" s="483"/>
      <c r="P325" s="483"/>
      <c r="Q325" s="483"/>
      <c r="R325" s="483"/>
      <c r="S325" s="198"/>
      <c r="T325" s="481"/>
      <c r="U325" s="481"/>
      <c r="V325" s="481"/>
      <c r="W325" s="481"/>
      <c r="X325" s="481"/>
      <c r="Y325" s="485"/>
      <c r="Z325" s="784" t="s">
        <v>503</v>
      </c>
      <c r="AA325" s="784"/>
      <c r="AB325" s="481" t="s">
        <v>333</v>
      </c>
      <c r="AC325" s="481">
        <v>1</v>
      </c>
      <c r="AD325" s="481" t="s">
        <v>331</v>
      </c>
      <c r="AE325" s="485">
        <v>1343</v>
      </c>
      <c r="AF325" s="481"/>
      <c r="AG325" s="481"/>
      <c r="AH325" s="481"/>
      <c r="AI325" s="481"/>
      <c r="AJ325" s="481"/>
      <c r="AK325" s="481"/>
      <c r="AL325" s="481"/>
      <c r="AM325" s="481"/>
      <c r="AN325" s="481"/>
      <c r="AO325" s="481"/>
      <c r="AP325" s="481"/>
      <c r="AQ325" s="485"/>
      <c r="AR325" s="455"/>
    </row>
    <row r="326" spans="1:44" s="24" customFormat="1" ht="30" x14ac:dyDescent="0.25">
      <c r="A326" s="784"/>
      <c r="B326" s="784"/>
      <c r="C326" s="784"/>
      <c r="D326" s="784"/>
      <c r="E326" s="784"/>
      <c r="F326" s="785"/>
      <c r="G326" s="786"/>
      <c r="H326" s="797" t="s">
        <v>502</v>
      </c>
      <c r="I326" s="798"/>
      <c r="J326" s="480" t="s">
        <v>750</v>
      </c>
      <c r="K326" s="480">
        <v>269</v>
      </c>
      <c r="L326" s="480" t="s">
        <v>6</v>
      </c>
      <c r="M326" s="572">
        <v>113.69865</v>
      </c>
      <c r="N326" s="792" t="s">
        <v>504</v>
      </c>
      <c r="O326" s="784"/>
      <c r="P326" s="481" t="s">
        <v>505</v>
      </c>
      <c r="Q326" s="481">
        <v>24</v>
      </c>
      <c r="R326" s="481" t="s">
        <v>331</v>
      </c>
      <c r="S326" s="485">
        <v>300</v>
      </c>
      <c r="T326" s="481"/>
      <c r="U326" s="481"/>
      <c r="V326" s="481"/>
      <c r="W326" s="481"/>
      <c r="X326" s="481"/>
      <c r="Y326" s="485"/>
      <c r="Z326" s="481"/>
      <c r="AA326" s="481"/>
      <c r="AB326" s="481"/>
      <c r="AC326" s="481"/>
      <c r="AD326" s="481"/>
      <c r="AE326" s="485"/>
      <c r="AF326" s="481"/>
      <c r="AG326" s="481"/>
      <c r="AH326" s="481"/>
      <c r="AI326" s="481"/>
      <c r="AJ326" s="481"/>
      <c r="AK326" s="481"/>
      <c r="AL326" s="481"/>
      <c r="AM326" s="481"/>
      <c r="AN326" s="481"/>
      <c r="AO326" s="481"/>
      <c r="AP326" s="481"/>
      <c r="AQ326" s="485"/>
      <c r="AR326" s="455"/>
    </row>
    <row r="327" spans="1:44" s="24" customFormat="1" x14ac:dyDescent="0.25">
      <c r="A327" s="784"/>
      <c r="B327" s="784"/>
      <c r="C327" s="784"/>
      <c r="D327" s="784"/>
      <c r="E327" s="784"/>
      <c r="F327" s="785"/>
      <c r="G327" s="786"/>
      <c r="H327" s="535"/>
      <c r="I327" s="481"/>
      <c r="J327" s="481"/>
      <c r="K327" s="481"/>
      <c r="L327" s="481"/>
      <c r="M327" s="527"/>
      <c r="N327" s="792"/>
      <c r="O327" s="784"/>
      <c r="P327" s="481" t="s">
        <v>506</v>
      </c>
      <c r="Q327" s="481">
        <v>70</v>
      </c>
      <c r="R327" s="481" t="s">
        <v>431</v>
      </c>
      <c r="S327" s="485">
        <v>210</v>
      </c>
      <c r="T327" s="481"/>
      <c r="U327" s="481"/>
      <c r="V327" s="481"/>
      <c r="W327" s="481"/>
      <c r="X327" s="481"/>
      <c r="Y327" s="485"/>
      <c r="Z327" s="481"/>
      <c r="AA327" s="481"/>
      <c r="AB327" s="481"/>
      <c r="AC327" s="481"/>
      <c r="AD327" s="481"/>
      <c r="AE327" s="485"/>
      <c r="AF327" s="481"/>
      <c r="AG327" s="481"/>
      <c r="AH327" s="481"/>
      <c r="AI327" s="481"/>
      <c r="AJ327" s="481"/>
      <c r="AK327" s="481"/>
      <c r="AL327" s="481"/>
      <c r="AM327" s="481"/>
      <c r="AN327" s="481"/>
      <c r="AO327" s="481"/>
      <c r="AP327" s="481"/>
      <c r="AQ327" s="485"/>
      <c r="AR327" s="455"/>
    </row>
    <row r="328" spans="1:44" s="24" customFormat="1" ht="38.25" customHeight="1" x14ac:dyDescent="0.25">
      <c r="A328" s="784"/>
      <c r="B328" s="784"/>
      <c r="C328" s="784"/>
      <c r="D328" s="784"/>
      <c r="E328" s="784"/>
      <c r="F328" s="785"/>
      <c r="G328" s="786"/>
      <c r="H328" s="536"/>
      <c r="I328" s="483"/>
      <c r="J328" s="483"/>
      <c r="K328" s="483"/>
      <c r="L328" s="483"/>
      <c r="M328" s="529"/>
      <c r="N328" s="792"/>
      <c r="O328" s="784"/>
      <c r="P328" s="481" t="s">
        <v>333</v>
      </c>
      <c r="Q328" s="481">
        <v>1</v>
      </c>
      <c r="R328" s="481" t="s">
        <v>12</v>
      </c>
      <c r="S328" s="485">
        <v>1910</v>
      </c>
      <c r="T328" s="784" t="s">
        <v>502</v>
      </c>
      <c r="U328" s="784"/>
      <c r="V328" s="784" t="s">
        <v>505</v>
      </c>
      <c r="W328" s="784">
        <v>32</v>
      </c>
      <c r="X328" s="784" t="s">
        <v>331</v>
      </c>
      <c r="Y328" s="790">
        <v>400</v>
      </c>
      <c r="Z328" s="481"/>
      <c r="AA328" s="481"/>
      <c r="AB328" s="481"/>
      <c r="AC328" s="481"/>
      <c r="AD328" s="481"/>
      <c r="AE328" s="485"/>
      <c r="AF328" s="481"/>
      <c r="AG328" s="481"/>
      <c r="AH328" s="481"/>
      <c r="AI328" s="481"/>
      <c r="AJ328" s="481"/>
      <c r="AK328" s="481"/>
      <c r="AL328" s="481"/>
      <c r="AM328" s="481"/>
      <c r="AN328" s="481"/>
      <c r="AO328" s="481"/>
      <c r="AP328" s="481"/>
      <c r="AQ328" s="485"/>
      <c r="AR328" s="455"/>
    </row>
    <row r="329" spans="1:44" s="24" customFormat="1" x14ac:dyDescent="0.25">
      <c r="A329" s="784"/>
      <c r="B329" s="784"/>
      <c r="C329" s="784"/>
      <c r="D329" s="784"/>
      <c r="E329" s="784"/>
      <c r="F329" s="785"/>
      <c r="G329" s="786"/>
      <c r="H329" s="536"/>
      <c r="I329" s="483"/>
      <c r="J329" s="483"/>
      <c r="K329" s="483"/>
      <c r="L329" s="483"/>
      <c r="M329" s="529"/>
      <c r="N329" s="479"/>
      <c r="O329" s="481"/>
      <c r="P329" s="481"/>
      <c r="Q329" s="481"/>
      <c r="R329" s="481"/>
      <c r="S329" s="485"/>
      <c r="T329" s="784"/>
      <c r="U329" s="784"/>
      <c r="V329" s="784"/>
      <c r="W329" s="784"/>
      <c r="X329" s="784"/>
      <c r="Y329" s="790"/>
      <c r="Z329" s="481"/>
      <c r="AA329" s="481"/>
      <c r="AB329" s="481"/>
      <c r="AC329" s="481"/>
      <c r="AD329" s="481"/>
      <c r="AE329" s="485"/>
      <c r="AF329" s="481"/>
      <c r="AG329" s="481"/>
      <c r="AH329" s="481"/>
      <c r="AI329" s="481"/>
      <c r="AJ329" s="481"/>
      <c r="AK329" s="481"/>
      <c r="AL329" s="481"/>
      <c r="AM329" s="481"/>
      <c r="AN329" s="481"/>
      <c r="AO329" s="481"/>
      <c r="AP329" s="481"/>
      <c r="AQ329" s="485"/>
      <c r="AR329" s="455"/>
    </row>
    <row r="330" spans="1:44" s="24" customFormat="1" ht="30" x14ac:dyDescent="0.25">
      <c r="A330" s="784"/>
      <c r="B330" s="784"/>
      <c r="C330" s="784"/>
      <c r="D330" s="784"/>
      <c r="E330" s="784"/>
      <c r="F330" s="785"/>
      <c r="G330" s="786"/>
      <c r="H330" s="536"/>
      <c r="I330" s="483"/>
      <c r="J330" s="483"/>
      <c r="K330" s="483"/>
      <c r="L330" s="483"/>
      <c r="M330" s="529"/>
      <c r="N330" s="479"/>
      <c r="O330" s="481"/>
      <c r="P330" s="481"/>
      <c r="Q330" s="481"/>
      <c r="R330" s="481"/>
      <c r="S330" s="485"/>
      <c r="T330" s="784" t="s">
        <v>507</v>
      </c>
      <c r="U330" s="784"/>
      <c r="V330" s="481" t="s">
        <v>505</v>
      </c>
      <c r="W330" s="481">
        <v>8</v>
      </c>
      <c r="X330" s="481" t="s">
        <v>331</v>
      </c>
      <c r="Y330" s="485">
        <v>100</v>
      </c>
      <c r="Z330" s="481"/>
      <c r="AA330" s="481"/>
      <c r="AB330" s="481"/>
      <c r="AC330" s="481"/>
      <c r="AD330" s="481"/>
      <c r="AE330" s="485"/>
      <c r="AF330" s="481"/>
      <c r="AG330" s="481"/>
      <c r="AH330" s="481"/>
      <c r="AI330" s="481"/>
      <c r="AJ330" s="481"/>
      <c r="AK330" s="481"/>
      <c r="AL330" s="481"/>
      <c r="AM330" s="481"/>
      <c r="AN330" s="481"/>
      <c r="AO330" s="481"/>
      <c r="AP330" s="481"/>
      <c r="AQ330" s="485"/>
      <c r="AR330" s="455"/>
    </row>
    <row r="331" spans="1:44" s="24" customFormat="1" ht="36" customHeight="1" x14ac:dyDescent="0.25">
      <c r="A331" s="784"/>
      <c r="B331" s="784"/>
      <c r="C331" s="784"/>
      <c r="D331" s="784"/>
      <c r="E331" s="784"/>
      <c r="F331" s="785"/>
      <c r="G331" s="786"/>
      <c r="H331" s="536"/>
      <c r="I331" s="483"/>
      <c r="J331" s="483"/>
      <c r="K331" s="483"/>
      <c r="L331" s="483"/>
      <c r="M331" s="529"/>
      <c r="N331" s="479"/>
      <c r="O331" s="481"/>
      <c r="P331" s="481"/>
      <c r="Q331" s="481"/>
      <c r="R331" s="481"/>
      <c r="S331" s="485"/>
      <c r="T331" s="784" t="s">
        <v>508</v>
      </c>
      <c r="U331" s="784"/>
      <c r="V331" s="481" t="s">
        <v>44</v>
      </c>
      <c r="W331" s="481">
        <v>8</v>
      </c>
      <c r="X331" s="481" t="s">
        <v>331</v>
      </c>
      <c r="Y331" s="485">
        <v>100</v>
      </c>
      <c r="Z331" s="481"/>
      <c r="AA331" s="481"/>
      <c r="AB331" s="481"/>
      <c r="AC331" s="481"/>
      <c r="AD331" s="481"/>
      <c r="AE331" s="485"/>
      <c r="AF331" s="481"/>
      <c r="AG331" s="481"/>
      <c r="AH331" s="481"/>
      <c r="AI331" s="481"/>
      <c r="AJ331" s="481"/>
      <c r="AK331" s="481"/>
      <c r="AL331" s="481"/>
      <c r="AM331" s="481"/>
      <c r="AN331" s="481"/>
      <c r="AO331" s="481"/>
      <c r="AP331" s="481"/>
      <c r="AQ331" s="485"/>
      <c r="AR331" s="455"/>
    </row>
    <row r="332" spans="1:44" s="24" customFormat="1" ht="33" customHeight="1" x14ac:dyDescent="0.25">
      <c r="A332" s="784"/>
      <c r="B332" s="784"/>
      <c r="C332" s="784"/>
      <c r="D332" s="784"/>
      <c r="E332" s="784"/>
      <c r="F332" s="785"/>
      <c r="G332" s="786"/>
      <c r="H332" s="536"/>
      <c r="I332" s="483"/>
      <c r="J332" s="483"/>
      <c r="K332" s="483"/>
      <c r="L332" s="483"/>
      <c r="M332" s="529"/>
      <c r="N332" s="479"/>
      <c r="O332" s="481"/>
      <c r="P332" s="481"/>
      <c r="Q332" s="481"/>
      <c r="R332" s="481"/>
      <c r="S332" s="485"/>
      <c r="T332" s="784" t="s">
        <v>509</v>
      </c>
      <c r="U332" s="784"/>
      <c r="V332" s="481" t="s">
        <v>344</v>
      </c>
      <c r="W332" s="481">
        <v>10</v>
      </c>
      <c r="X332" s="481" t="s">
        <v>331</v>
      </c>
      <c r="Y332" s="485">
        <v>106</v>
      </c>
      <c r="Z332" s="481"/>
      <c r="AA332" s="481"/>
      <c r="AB332" s="481"/>
      <c r="AC332" s="481"/>
      <c r="AD332" s="481"/>
      <c r="AE332" s="485"/>
      <c r="AF332" s="481"/>
      <c r="AG332" s="481"/>
      <c r="AH332" s="481"/>
      <c r="AI332" s="481"/>
      <c r="AJ332" s="481"/>
      <c r="AK332" s="481"/>
      <c r="AL332" s="481"/>
      <c r="AM332" s="481"/>
      <c r="AN332" s="481"/>
      <c r="AO332" s="481"/>
      <c r="AP332" s="481"/>
      <c r="AQ332" s="485"/>
      <c r="AR332" s="455"/>
    </row>
    <row r="333" spans="1:44" s="24" customFormat="1" ht="45" x14ac:dyDescent="0.25">
      <c r="A333" s="784"/>
      <c r="B333" s="784"/>
      <c r="C333" s="784"/>
      <c r="D333" s="784"/>
      <c r="E333" s="784"/>
      <c r="F333" s="785"/>
      <c r="G333" s="786"/>
      <c r="H333" s="536"/>
      <c r="I333" s="483"/>
      <c r="J333" s="483"/>
      <c r="K333" s="483"/>
      <c r="L333" s="483"/>
      <c r="M333" s="529"/>
      <c r="N333" s="479"/>
      <c r="O333" s="481"/>
      <c r="P333" s="481"/>
      <c r="Q333" s="481"/>
      <c r="R333" s="481"/>
      <c r="S333" s="485"/>
      <c r="T333" s="784" t="s">
        <v>510</v>
      </c>
      <c r="U333" s="784"/>
      <c r="V333" s="481" t="s">
        <v>440</v>
      </c>
      <c r="W333" s="481">
        <v>50</v>
      </c>
      <c r="X333" s="481" t="s">
        <v>14</v>
      </c>
      <c r="Y333" s="485">
        <v>150</v>
      </c>
      <c r="Z333" s="481"/>
      <c r="AA333" s="481"/>
      <c r="AB333" s="481"/>
      <c r="AC333" s="481"/>
      <c r="AD333" s="481"/>
      <c r="AE333" s="485"/>
      <c r="AF333" s="481"/>
      <c r="AG333" s="481"/>
      <c r="AH333" s="481"/>
      <c r="AI333" s="481"/>
      <c r="AJ333" s="481"/>
      <c r="AK333" s="481"/>
      <c r="AL333" s="481"/>
      <c r="AM333" s="481"/>
      <c r="AN333" s="481"/>
      <c r="AO333" s="481"/>
      <c r="AP333" s="481"/>
      <c r="AQ333" s="485"/>
      <c r="AR333" s="455"/>
    </row>
    <row r="334" spans="1:44" s="24" customFormat="1" ht="45" x14ac:dyDescent="0.25">
      <c r="A334" s="784"/>
      <c r="B334" s="784"/>
      <c r="C334" s="784"/>
      <c r="D334" s="784"/>
      <c r="E334" s="784"/>
      <c r="F334" s="785"/>
      <c r="G334" s="786"/>
      <c r="H334" s="536"/>
      <c r="I334" s="483"/>
      <c r="J334" s="483"/>
      <c r="K334" s="483"/>
      <c r="L334" s="483"/>
      <c r="M334" s="529"/>
      <c r="N334" s="479"/>
      <c r="O334" s="481"/>
      <c r="P334" s="481"/>
      <c r="Q334" s="481"/>
      <c r="R334" s="481"/>
      <c r="S334" s="485"/>
      <c r="T334" s="784" t="s">
        <v>511</v>
      </c>
      <c r="U334" s="784"/>
      <c r="V334" s="481" t="s">
        <v>440</v>
      </c>
      <c r="W334" s="481">
        <v>200</v>
      </c>
      <c r="X334" s="481" t="s">
        <v>14</v>
      </c>
      <c r="Y334" s="481">
        <f>W334*3</f>
        <v>600</v>
      </c>
      <c r="Z334" s="481"/>
      <c r="AA334" s="481"/>
      <c r="AB334" s="481"/>
      <c r="AC334" s="481"/>
      <c r="AD334" s="481"/>
      <c r="AE334" s="485"/>
      <c r="AF334" s="481"/>
      <c r="AG334" s="481"/>
      <c r="AH334" s="481"/>
      <c r="AI334" s="481"/>
      <c r="AJ334" s="481"/>
      <c r="AK334" s="481"/>
      <c r="AL334" s="481"/>
      <c r="AM334" s="481"/>
      <c r="AN334" s="481"/>
      <c r="AO334" s="481"/>
      <c r="AP334" s="481"/>
      <c r="AQ334" s="485"/>
      <c r="AR334" s="455"/>
    </row>
    <row r="335" spans="1:44" s="24" customFormat="1" ht="30" x14ac:dyDescent="0.25">
      <c r="A335" s="784"/>
      <c r="B335" s="784"/>
      <c r="C335" s="784"/>
      <c r="D335" s="784"/>
      <c r="E335" s="784"/>
      <c r="F335" s="785"/>
      <c r="G335" s="786"/>
      <c r="H335" s="536"/>
      <c r="I335" s="483"/>
      <c r="J335" s="483"/>
      <c r="K335" s="483"/>
      <c r="L335" s="483"/>
      <c r="M335" s="529"/>
      <c r="N335" s="792" t="s">
        <v>512</v>
      </c>
      <c r="O335" s="784"/>
      <c r="P335" s="481" t="s">
        <v>333</v>
      </c>
      <c r="Q335" s="481">
        <v>1</v>
      </c>
      <c r="R335" s="481" t="s">
        <v>12</v>
      </c>
      <c r="S335" s="485">
        <v>1910</v>
      </c>
      <c r="T335" s="785" t="s">
        <v>513</v>
      </c>
      <c r="U335" s="785"/>
      <c r="V335" s="481" t="s">
        <v>363</v>
      </c>
      <c r="W335" s="483">
        <v>1</v>
      </c>
      <c r="X335" s="483" t="s">
        <v>331</v>
      </c>
      <c r="Y335" s="198">
        <v>2000</v>
      </c>
      <c r="Z335" s="481"/>
      <c r="AA335" s="481"/>
      <c r="AB335" s="481"/>
      <c r="AC335" s="481"/>
      <c r="AD335" s="481"/>
      <c r="AE335" s="485"/>
      <c r="AF335" s="481"/>
      <c r="AG335" s="481"/>
      <c r="AH335" s="481"/>
      <c r="AI335" s="481"/>
      <c r="AJ335" s="481"/>
      <c r="AK335" s="481"/>
      <c r="AL335" s="481"/>
      <c r="AM335" s="481"/>
      <c r="AN335" s="481"/>
      <c r="AO335" s="481"/>
      <c r="AP335" s="481"/>
      <c r="AQ335" s="485"/>
      <c r="AR335" s="455"/>
    </row>
    <row r="336" spans="1:44" s="24" customFormat="1" ht="30" x14ac:dyDescent="0.25">
      <c r="A336" s="784"/>
      <c r="B336" s="784"/>
      <c r="C336" s="784"/>
      <c r="D336" s="784"/>
      <c r="E336" s="784"/>
      <c r="F336" s="785"/>
      <c r="G336" s="786"/>
      <c r="H336" s="536"/>
      <c r="I336" s="483"/>
      <c r="J336" s="483"/>
      <c r="K336" s="483"/>
      <c r="L336" s="483"/>
      <c r="M336" s="529"/>
      <c r="N336" s="479"/>
      <c r="O336" s="481"/>
      <c r="P336" s="481"/>
      <c r="Q336" s="481"/>
      <c r="R336" s="481"/>
      <c r="S336" s="485"/>
      <c r="T336" s="785" t="s">
        <v>514</v>
      </c>
      <c r="U336" s="785"/>
      <c r="V336" s="481" t="s">
        <v>363</v>
      </c>
      <c r="W336" s="483">
        <v>1</v>
      </c>
      <c r="X336" s="483" t="s">
        <v>331</v>
      </c>
      <c r="Y336" s="198">
        <v>2000</v>
      </c>
      <c r="Z336" s="481"/>
      <c r="AA336" s="481"/>
      <c r="AB336" s="481"/>
      <c r="AC336" s="481"/>
      <c r="AD336" s="481"/>
      <c r="AE336" s="485"/>
      <c r="AF336" s="481"/>
      <c r="AG336" s="481"/>
      <c r="AH336" s="481"/>
      <c r="AI336" s="481"/>
      <c r="AJ336" s="481"/>
      <c r="AK336" s="481"/>
      <c r="AL336" s="481"/>
      <c r="AM336" s="481"/>
      <c r="AN336" s="481"/>
      <c r="AO336" s="481"/>
      <c r="AP336" s="481"/>
      <c r="AQ336" s="485"/>
      <c r="AR336" s="455"/>
    </row>
    <row r="337" spans="1:44" s="24" customFormat="1" ht="132" customHeight="1" x14ac:dyDescent="0.25">
      <c r="A337" s="784"/>
      <c r="B337" s="784"/>
      <c r="C337" s="784"/>
      <c r="D337" s="784"/>
      <c r="E337" s="784"/>
      <c r="F337" s="785"/>
      <c r="G337" s="786"/>
      <c r="H337" s="536"/>
      <c r="I337" s="483"/>
      <c r="J337" s="483"/>
      <c r="K337" s="483"/>
      <c r="L337" s="483"/>
      <c r="M337" s="529"/>
      <c r="N337" s="792" t="s">
        <v>174</v>
      </c>
      <c r="O337" s="784"/>
      <c r="P337" s="337" t="s">
        <v>175</v>
      </c>
      <c r="Q337" s="483">
        <v>0.3</v>
      </c>
      <c r="R337" s="483" t="s">
        <v>5</v>
      </c>
      <c r="S337" s="347">
        <v>13493.45</v>
      </c>
      <c r="T337" s="785" t="s">
        <v>515</v>
      </c>
      <c r="U337" s="785"/>
      <c r="V337" s="481" t="s">
        <v>363</v>
      </c>
      <c r="W337" s="483">
        <v>1</v>
      </c>
      <c r="X337" s="483" t="s">
        <v>331</v>
      </c>
      <c r="Y337" s="198">
        <v>2000</v>
      </c>
      <c r="Z337" s="481"/>
      <c r="AA337" s="481"/>
      <c r="AB337" s="481"/>
      <c r="AC337" s="481"/>
      <c r="AD337" s="481"/>
      <c r="AE337" s="485"/>
      <c r="AF337" s="481"/>
      <c r="AG337" s="481"/>
      <c r="AH337" s="481"/>
      <c r="AI337" s="481"/>
      <c r="AJ337" s="481"/>
      <c r="AK337" s="481"/>
      <c r="AL337" s="481"/>
      <c r="AM337" s="481"/>
      <c r="AN337" s="481"/>
      <c r="AO337" s="481"/>
      <c r="AP337" s="481"/>
      <c r="AQ337" s="485"/>
      <c r="AR337" s="455"/>
    </row>
    <row r="338" spans="1:44" s="24" customFormat="1" x14ac:dyDescent="0.25">
      <c r="A338" s="784"/>
      <c r="B338" s="784"/>
      <c r="C338" s="784"/>
      <c r="D338" s="784"/>
      <c r="E338" s="784"/>
      <c r="F338" s="785"/>
      <c r="G338" s="786"/>
      <c r="H338" s="536"/>
      <c r="I338" s="483"/>
      <c r="J338" s="483"/>
      <c r="K338" s="483"/>
      <c r="L338" s="483"/>
      <c r="M338" s="529"/>
      <c r="N338" s="479"/>
      <c r="O338" s="481"/>
      <c r="P338" s="481"/>
      <c r="Q338" s="481"/>
      <c r="R338" s="481"/>
      <c r="S338" s="485"/>
      <c r="T338" s="784" t="s">
        <v>516</v>
      </c>
      <c r="U338" s="784"/>
      <c r="V338" s="481" t="s">
        <v>44</v>
      </c>
      <c r="W338" s="483">
        <v>8</v>
      </c>
      <c r="X338" s="481" t="s">
        <v>331</v>
      </c>
      <c r="Y338" s="199">
        <v>24</v>
      </c>
      <c r="Z338" s="481"/>
      <c r="AA338" s="481"/>
      <c r="AB338" s="481"/>
      <c r="AC338" s="481"/>
      <c r="AD338" s="481"/>
      <c r="AE338" s="485"/>
      <c r="AF338" s="481"/>
      <c r="AG338" s="481"/>
      <c r="AH338" s="481"/>
      <c r="AI338" s="481"/>
      <c r="AJ338" s="481"/>
      <c r="AK338" s="481"/>
      <c r="AL338" s="481"/>
      <c r="AM338" s="481"/>
      <c r="AN338" s="481"/>
      <c r="AO338" s="481"/>
      <c r="AP338" s="481"/>
      <c r="AQ338" s="485"/>
      <c r="AR338" s="455"/>
    </row>
    <row r="339" spans="1:44" s="24" customFormat="1" ht="15" customHeight="1" x14ac:dyDescent="0.25">
      <c r="A339" s="784">
        <v>57</v>
      </c>
      <c r="B339" s="784">
        <v>297651</v>
      </c>
      <c r="C339" s="784" t="s">
        <v>300</v>
      </c>
      <c r="D339" s="784">
        <v>3.0870000000000002</v>
      </c>
      <c r="E339" s="784">
        <v>15783.8</v>
      </c>
      <c r="F339" s="785">
        <v>3.0870000000000002</v>
      </c>
      <c r="G339" s="786">
        <v>15783.8</v>
      </c>
      <c r="H339" s="783"/>
      <c r="I339" s="784"/>
      <c r="J339" s="784"/>
      <c r="K339" s="784"/>
      <c r="L339" s="784"/>
      <c r="M339" s="794"/>
      <c r="N339" s="792"/>
      <c r="O339" s="784"/>
      <c r="P339" s="784"/>
      <c r="Q339" s="784"/>
      <c r="R339" s="784"/>
      <c r="S339" s="790"/>
      <c r="T339" s="784"/>
      <c r="U339" s="784"/>
      <c r="V339" s="784"/>
      <c r="W339" s="784"/>
      <c r="X339" s="784"/>
      <c r="Y339" s="790"/>
      <c r="Z339" s="785">
        <v>0</v>
      </c>
      <c r="AA339" s="785">
        <v>3.0870000000000002</v>
      </c>
      <c r="AB339" s="784" t="s">
        <v>9</v>
      </c>
      <c r="AC339" s="481">
        <v>3.0870000000000002</v>
      </c>
      <c r="AD339" s="481" t="s">
        <v>5</v>
      </c>
      <c r="AE339" s="789">
        <v>18940.599999999999</v>
      </c>
      <c r="AF339" s="784"/>
      <c r="AG339" s="784"/>
      <c r="AH339" s="784"/>
      <c r="AI339" s="784"/>
      <c r="AJ339" s="784"/>
      <c r="AK339" s="784"/>
      <c r="AL339" s="784"/>
      <c r="AM339" s="784"/>
      <c r="AN339" s="784"/>
      <c r="AO339" s="784"/>
      <c r="AP339" s="784"/>
      <c r="AQ339" s="790"/>
      <c r="AR339" s="1002"/>
    </row>
    <row r="340" spans="1:44" s="24" customFormat="1" x14ac:dyDescent="0.25">
      <c r="A340" s="784"/>
      <c r="B340" s="784"/>
      <c r="C340" s="784"/>
      <c r="D340" s="784"/>
      <c r="E340" s="784"/>
      <c r="F340" s="785"/>
      <c r="G340" s="786"/>
      <c r="H340" s="783"/>
      <c r="I340" s="784"/>
      <c r="J340" s="784"/>
      <c r="K340" s="784"/>
      <c r="L340" s="784"/>
      <c r="M340" s="794"/>
      <c r="N340" s="792"/>
      <c r="O340" s="784"/>
      <c r="P340" s="784"/>
      <c r="Q340" s="784"/>
      <c r="R340" s="784"/>
      <c r="S340" s="790"/>
      <c r="T340" s="784"/>
      <c r="U340" s="784"/>
      <c r="V340" s="784"/>
      <c r="W340" s="784"/>
      <c r="X340" s="784"/>
      <c r="Y340" s="790"/>
      <c r="Z340" s="785"/>
      <c r="AA340" s="785"/>
      <c r="AB340" s="784"/>
      <c r="AC340" s="481">
        <v>15783.8</v>
      </c>
      <c r="AD340" s="481" t="s">
        <v>8</v>
      </c>
      <c r="AE340" s="789"/>
      <c r="AF340" s="784"/>
      <c r="AG340" s="784"/>
      <c r="AH340" s="784"/>
      <c r="AI340" s="784"/>
      <c r="AJ340" s="784"/>
      <c r="AK340" s="784"/>
      <c r="AL340" s="784"/>
      <c r="AM340" s="784"/>
      <c r="AN340" s="784"/>
      <c r="AO340" s="784"/>
      <c r="AP340" s="784"/>
      <c r="AQ340" s="790"/>
      <c r="AR340" s="1002"/>
    </row>
    <row r="341" spans="1:44" s="24" customFormat="1" x14ac:dyDescent="0.25">
      <c r="A341" s="784"/>
      <c r="B341" s="784"/>
      <c r="C341" s="784"/>
      <c r="D341" s="784"/>
      <c r="E341" s="784"/>
      <c r="F341" s="785"/>
      <c r="G341" s="786"/>
      <c r="H341" s="783"/>
      <c r="I341" s="784"/>
      <c r="J341" s="784"/>
      <c r="K341" s="784"/>
      <c r="L341" s="784"/>
      <c r="M341" s="794"/>
      <c r="N341" s="792"/>
      <c r="O341" s="784"/>
      <c r="P341" s="784"/>
      <c r="Q341" s="784"/>
      <c r="R341" s="784"/>
      <c r="S341" s="790"/>
      <c r="T341" s="784"/>
      <c r="U341" s="784"/>
      <c r="V341" s="784"/>
      <c r="W341" s="784"/>
      <c r="X341" s="784"/>
      <c r="Y341" s="790"/>
      <c r="Z341" s="785">
        <v>0</v>
      </c>
      <c r="AA341" s="785">
        <v>3.0870000000000002</v>
      </c>
      <c r="AB341" s="784" t="s">
        <v>10</v>
      </c>
      <c r="AC341" s="481">
        <v>3.0870000000000002</v>
      </c>
      <c r="AD341" s="481" t="s">
        <v>5</v>
      </c>
      <c r="AE341" s="789">
        <v>24.3</v>
      </c>
      <c r="AF341" s="784"/>
      <c r="AG341" s="784"/>
      <c r="AH341" s="784"/>
      <c r="AI341" s="784"/>
      <c r="AJ341" s="784"/>
      <c r="AK341" s="784"/>
      <c r="AL341" s="784"/>
      <c r="AM341" s="784"/>
      <c r="AN341" s="784"/>
      <c r="AO341" s="784"/>
      <c r="AP341" s="784"/>
      <c r="AQ341" s="790"/>
      <c r="AR341" s="1002"/>
    </row>
    <row r="342" spans="1:44" s="24" customFormat="1" x14ac:dyDescent="0.25">
      <c r="A342" s="784"/>
      <c r="B342" s="784"/>
      <c r="C342" s="784"/>
      <c r="D342" s="784"/>
      <c r="E342" s="784"/>
      <c r="F342" s="785"/>
      <c r="G342" s="786"/>
      <c r="H342" s="783"/>
      <c r="I342" s="784"/>
      <c r="J342" s="784"/>
      <c r="K342" s="784"/>
      <c r="L342" s="784"/>
      <c r="M342" s="794"/>
      <c r="N342" s="792"/>
      <c r="O342" s="784"/>
      <c r="P342" s="784"/>
      <c r="Q342" s="784"/>
      <c r="R342" s="784"/>
      <c r="S342" s="790"/>
      <c r="T342" s="784"/>
      <c r="U342" s="784"/>
      <c r="V342" s="784"/>
      <c r="W342" s="784"/>
      <c r="X342" s="784"/>
      <c r="Y342" s="790"/>
      <c r="Z342" s="785"/>
      <c r="AA342" s="785"/>
      <c r="AB342" s="784"/>
      <c r="AC342" s="481">
        <v>28.6</v>
      </c>
      <c r="AD342" s="481" t="s">
        <v>8</v>
      </c>
      <c r="AE342" s="789"/>
      <c r="AF342" s="784"/>
      <c r="AG342" s="784"/>
      <c r="AH342" s="784"/>
      <c r="AI342" s="784"/>
      <c r="AJ342" s="784"/>
      <c r="AK342" s="784"/>
      <c r="AL342" s="784"/>
      <c r="AM342" s="784"/>
      <c r="AN342" s="784"/>
      <c r="AO342" s="784"/>
      <c r="AP342" s="784"/>
      <c r="AQ342" s="790"/>
      <c r="AR342" s="1002"/>
    </row>
    <row r="343" spans="1:44" s="24" customFormat="1" x14ac:dyDescent="0.25">
      <c r="A343" s="784">
        <v>58</v>
      </c>
      <c r="B343" s="784">
        <v>297719</v>
      </c>
      <c r="C343" s="784" t="s">
        <v>517</v>
      </c>
      <c r="D343" s="784">
        <v>0.90500000000000003</v>
      </c>
      <c r="E343" s="784">
        <v>6988.5</v>
      </c>
      <c r="F343" s="785">
        <v>0.90500000000000003</v>
      </c>
      <c r="G343" s="786">
        <v>6988.5</v>
      </c>
      <c r="H343" s="783"/>
      <c r="I343" s="784"/>
      <c r="J343" s="784"/>
      <c r="K343" s="784"/>
      <c r="L343" s="784"/>
      <c r="M343" s="794"/>
      <c r="N343" s="792"/>
      <c r="O343" s="784"/>
      <c r="P343" s="784"/>
      <c r="Q343" s="784"/>
      <c r="R343" s="784"/>
      <c r="S343" s="790"/>
      <c r="T343" s="784"/>
      <c r="U343" s="784"/>
      <c r="V343" s="784"/>
      <c r="W343" s="784"/>
      <c r="X343" s="784"/>
      <c r="Y343" s="790"/>
      <c r="Z343" s="784"/>
      <c r="AA343" s="784"/>
      <c r="AB343" s="784"/>
      <c r="AC343" s="784"/>
      <c r="AD343" s="784"/>
      <c r="AE343" s="790"/>
      <c r="AF343" s="784"/>
      <c r="AG343" s="784"/>
      <c r="AH343" s="784"/>
      <c r="AI343" s="784"/>
      <c r="AJ343" s="784"/>
      <c r="AK343" s="784"/>
      <c r="AL343" s="785"/>
      <c r="AM343" s="785"/>
      <c r="AN343" s="784" t="s">
        <v>9</v>
      </c>
      <c r="AO343" s="481">
        <v>0.90500000000000003</v>
      </c>
      <c r="AP343" s="481" t="s">
        <v>5</v>
      </c>
      <c r="AQ343" s="789">
        <v>6988.5</v>
      </c>
      <c r="AR343" s="1002"/>
    </row>
    <row r="344" spans="1:44" s="24" customFormat="1" ht="16.5" customHeight="1" x14ac:dyDescent="0.25">
      <c r="A344" s="784"/>
      <c r="B344" s="784"/>
      <c r="C344" s="784"/>
      <c r="D344" s="784"/>
      <c r="E344" s="784"/>
      <c r="F344" s="785"/>
      <c r="G344" s="786"/>
      <c r="H344" s="783"/>
      <c r="I344" s="784"/>
      <c r="J344" s="784"/>
      <c r="K344" s="784"/>
      <c r="L344" s="784"/>
      <c r="M344" s="794"/>
      <c r="N344" s="792"/>
      <c r="O344" s="784"/>
      <c r="P344" s="784"/>
      <c r="Q344" s="784"/>
      <c r="R344" s="784"/>
      <c r="S344" s="790"/>
      <c r="T344" s="784"/>
      <c r="U344" s="784"/>
      <c r="V344" s="784"/>
      <c r="W344" s="784"/>
      <c r="X344" s="784"/>
      <c r="Y344" s="790"/>
      <c r="Z344" s="784"/>
      <c r="AA344" s="784"/>
      <c r="AB344" s="784"/>
      <c r="AC344" s="784"/>
      <c r="AD344" s="784"/>
      <c r="AE344" s="790"/>
      <c r="AF344" s="784"/>
      <c r="AG344" s="784"/>
      <c r="AH344" s="784"/>
      <c r="AI344" s="784"/>
      <c r="AJ344" s="784"/>
      <c r="AK344" s="784"/>
      <c r="AL344" s="785"/>
      <c r="AM344" s="785"/>
      <c r="AN344" s="784"/>
      <c r="AO344" s="481">
        <v>6988.5</v>
      </c>
      <c r="AP344" s="481" t="s">
        <v>8</v>
      </c>
      <c r="AQ344" s="789"/>
      <c r="AR344" s="1002"/>
    </row>
    <row r="345" spans="1:44" s="24" customFormat="1" ht="18.75" customHeight="1" x14ac:dyDescent="0.25">
      <c r="A345" s="784"/>
      <c r="B345" s="784"/>
      <c r="C345" s="784"/>
      <c r="D345" s="784"/>
      <c r="E345" s="784"/>
      <c r="F345" s="785"/>
      <c r="G345" s="786"/>
      <c r="H345" s="783"/>
      <c r="I345" s="784"/>
      <c r="J345" s="784"/>
      <c r="K345" s="784"/>
      <c r="L345" s="784"/>
      <c r="M345" s="794"/>
      <c r="N345" s="792"/>
      <c r="O345" s="784"/>
      <c r="P345" s="784"/>
      <c r="Q345" s="784"/>
      <c r="R345" s="784"/>
      <c r="S345" s="790"/>
      <c r="T345" s="784"/>
      <c r="U345" s="784"/>
      <c r="V345" s="784"/>
      <c r="W345" s="784"/>
      <c r="X345" s="784"/>
      <c r="Y345" s="790"/>
      <c r="Z345" s="784"/>
      <c r="AA345" s="784"/>
      <c r="AB345" s="784"/>
      <c r="AC345" s="784"/>
      <c r="AD345" s="784"/>
      <c r="AE345" s="790"/>
      <c r="AF345" s="784"/>
      <c r="AG345" s="784"/>
      <c r="AH345" s="784"/>
      <c r="AI345" s="784"/>
      <c r="AJ345" s="784"/>
      <c r="AK345" s="784"/>
      <c r="AL345" s="785"/>
      <c r="AM345" s="785"/>
      <c r="AN345" s="784" t="s">
        <v>10</v>
      </c>
      <c r="AO345" s="481">
        <v>0.90500000000000003</v>
      </c>
      <c r="AP345" s="481" t="s">
        <v>5</v>
      </c>
      <c r="AQ345" s="789">
        <v>86</v>
      </c>
      <c r="AR345" s="1002"/>
    </row>
    <row r="346" spans="1:44" s="24" customFormat="1" ht="13.5" customHeight="1" x14ac:dyDescent="0.25">
      <c r="A346" s="784"/>
      <c r="B346" s="784"/>
      <c r="C346" s="784"/>
      <c r="D346" s="784"/>
      <c r="E346" s="784"/>
      <c r="F346" s="785"/>
      <c r="G346" s="786"/>
      <c r="H346" s="783"/>
      <c r="I346" s="784"/>
      <c r="J346" s="784"/>
      <c r="K346" s="784"/>
      <c r="L346" s="784"/>
      <c r="M346" s="794"/>
      <c r="N346" s="792"/>
      <c r="O346" s="784"/>
      <c r="P346" s="784"/>
      <c r="Q346" s="784"/>
      <c r="R346" s="784"/>
      <c r="S346" s="790"/>
      <c r="T346" s="784"/>
      <c r="U346" s="784"/>
      <c r="V346" s="784"/>
      <c r="W346" s="784"/>
      <c r="X346" s="784"/>
      <c r="Y346" s="790"/>
      <c r="Z346" s="784"/>
      <c r="AA346" s="784"/>
      <c r="AB346" s="784"/>
      <c r="AC346" s="784"/>
      <c r="AD346" s="784"/>
      <c r="AE346" s="790"/>
      <c r="AF346" s="784"/>
      <c r="AG346" s="784"/>
      <c r="AH346" s="784"/>
      <c r="AI346" s="784"/>
      <c r="AJ346" s="784"/>
      <c r="AK346" s="784"/>
      <c r="AL346" s="785"/>
      <c r="AM346" s="785"/>
      <c r="AN346" s="784"/>
      <c r="AO346" s="481">
        <v>101.2</v>
      </c>
      <c r="AP346" s="481" t="s">
        <v>8</v>
      </c>
      <c r="AQ346" s="789"/>
      <c r="AR346" s="1002"/>
    </row>
    <row r="347" spans="1:44" s="24" customFormat="1" ht="40.5" customHeight="1" x14ac:dyDescent="0.25">
      <c r="A347" s="784">
        <v>59</v>
      </c>
      <c r="B347" s="784">
        <v>303430</v>
      </c>
      <c r="C347" s="784" t="s">
        <v>518</v>
      </c>
      <c r="D347" s="784">
        <v>2.7050000000000001</v>
      </c>
      <c r="E347" s="784">
        <v>31224.6</v>
      </c>
      <c r="F347" s="785">
        <v>2.7050000000000001</v>
      </c>
      <c r="G347" s="786">
        <v>31224.6</v>
      </c>
      <c r="H347" s="783" t="s">
        <v>519</v>
      </c>
      <c r="I347" s="784"/>
      <c r="J347" s="481" t="s">
        <v>333</v>
      </c>
      <c r="K347" s="481">
        <v>1</v>
      </c>
      <c r="L347" s="481" t="s">
        <v>12</v>
      </c>
      <c r="M347" s="567">
        <v>1716.0212300000001</v>
      </c>
      <c r="N347" s="792"/>
      <c r="O347" s="784"/>
      <c r="P347" s="784" t="s">
        <v>9</v>
      </c>
      <c r="Q347" s="784">
        <v>1.9</v>
      </c>
      <c r="R347" s="481"/>
      <c r="S347" s="789"/>
      <c r="T347" s="784" t="s">
        <v>520</v>
      </c>
      <c r="U347" s="784"/>
      <c r="V347" s="481" t="s">
        <v>44</v>
      </c>
      <c r="W347" s="481">
        <v>20</v>
      </c>
      <c r="X347" s="481" t="s">
        <v>12</v>
      </c>
      <c r="Y347" s="485">
        <v>124</v>
      </c>
      <c r="Z347" s="784" t="s">
        <v>521</v>
      </c>
      <c r="AA347" s="784"/>
      <c r="AB347" s="481" t="s">
        <v>333</v>
      </c>
      <c r="AC347" s="481">
        <v>1</v>
      </c>
      <c r="AD347" s="481" t="s">
        <v>331</v>
      </c>
      <c r="AE347" s="485">
        <v>1680</v>
      </c>
      <c r="AF347" s="481"/>
      <c r="AG347" s="481"/>
      <c r="AH347" s="481"/>
      <c r="AI347" s="481"/>
      <c r="AJ347" s="481"/>
      <c r="AK347" s="481"/>
      <c r="AL347" s="481"/>
      <c r="AM347" s="481"/>
      <c r="AN347" s="481"/>
      <c r="AO347" s="481"/>
      <c r="AP347" s="481"/>
      <c r="AQ347" s="485"/>
      <c r="AR347" s="1002"/>
    </row>
    <row r="348" spans="1:44" s="24" customFormat="1" ht="25.5" customHeight="1" x14ac:dyDescent="0.25">
      <c r="A348" s="784"/>
      <c r="B348" s="784"/>
      <c r="C348" s="784"/>
      <c r="D348" s="784"/>
      <c r="E348" s="784"/>
      <c r="F348" s="785"/>
      <c r="G348" s="786"/>
      <c r="H348" s="797" t="s">
        <v>519</v>
      </c>
      <c r="I348" s="798"/>
      <c r="J348" s="480" t="s">
        <v>750</v>
      </c>
      <c r="K348" s="480">
        <v>9.6</v>
      </c>
      <c r="L348" s="480" t="s">
        <v>6</v>
      </c>
      <c r="M348" s="572">
        <v>5.5074199999999998</v>
      </c>
      <c r="N348" s="792"/>
      <c r="O348" s="784"/>
      <c r="P348" s="784"/>
      <c r="Q348" s="784"/>
      <c r="R348" s="481"/>
      <c r="S348" s="789"/>
      <c r="T348" s="784"/>
      <c r="U348" s="784"/>
      <c r="V348" s="481" t="s">
        <v>440</v>
      </c>
      <c r="W348" s="481">
        <v>100</v>
      </c>
      <c r="X348" s="481" t="s">
        <v>14</v>
      </c>
      <c r="Y348" s="485">
        <v>300</v>
      </c>
      <c r="Z348" s="483"/>
      <c r="AA348" s="483"/>
      <c r="AB348" s="483"/>
      <c r="AC348" s="483"/>
      <c r="AD348" s="483"/>
      <c r="AE348" s="198"/>
      <c r="AF348" s="481"/>
      <c r="AG348" s="481"/>
      <c r="AH348" s="481"/>
      <c r="AI348" s="481"/>
      <c r="AJ348" s="481"/>
      <c r="AK348" s="481"/>
      <c r="AL348" s="481"/>
      <c r="AM348" s="481"/>
      <c r="AN348" s="481"/>
      <c r="AO348" s="481"/>
      <c r="AP348" s="481"/>
      <c r="AQ348" s="485"/>
      <c r="AR348" s="1002"/>
    </row>
    <row r="349" spans="1:44" s="24" customFormat="1" ht="25.5" customHeight="1" x14ac:dyDescent="0.25">
      <c r="A349" s="784"/>
      <c r="B349" s="784"/>
      <c r="C349" s="784"/>
      <c r="D349" s="784"/>
      <c r="E349" s="784"/>
      <c r="F349" s="785"/>
      <c r="G349" s="786"/>
      <c r="H349" s="536"/>
      <c r="I349" s="483"/>
      <c r="J349" s="483"/>
      <c r="K349" s="483"/>
      <c r="L349" s="483"/>
      <c r="M349" s="529"/>
      <c r="N349" s="792"/>
      <c r="O349" s="784"/>
      <c r="P349" s="784" t="s">
        <v>10</v>
      </c>
      <c r="Q349" s="481"/>
      <c r="R349" s="481"/>
      <c r="S349" s="789"/>
      <c r="T349" s="784" t="s">
        <v>522</v>
      </c>
      <c r="U349" s="784"/>
      <c r="V349" s="481" t="s">
        <v>523</v>
      </c>
      <c r="W349" s="481">
        <v>450</v>
      </c>
      <c r="X349" s="481" t="s">
        <v>6</v>
      </c>
      <c r="Y349" s="485">
        <v>500</v>
      </c>
      <c r="Z349" s="784" t="s">
        <v>524</v>
      </c>
      <c r="AA349" s="784"/>
      <c r="AB349" s="481" t="s">
        <v>333</v>
      </c>
      <c r="AC349" s="481">
        <v>1</v>
      </c>
      <c r="AD349" s="481" t="s">
        <v>331</v>
      </c>
      <c r="AE349" s="485">
        <v>1680</v>
      </c>
      <c r="AF349" s="481"/>
      <c r="AG349" s="481"/>
      <c r="AH349" s="481"/>
      <c r="AI349" s="481"/>
      <c r="AJ349" s="481"/>
      <c r="AK349" s="481"/>
      <c r="AL349" s="481"/>
      <c r="AM349" s="481"/>
      <c r="AN349" s="481"/>
      <c r="AO349" s="481"/>
      <c r="AP349" s="481"/>
      <c r="AQ349" s="485"/>
      <c r="AR349" s="1002"/>
    </row>
    <row r="350" spans="1:44" s="24" customFormat="1" ht="25.5" customHeight="1" x14ac:dyDescent="0.25">
      <c r="A350" s="784"/>
      <c r="B350" s="784"/>
      <c r="C350" s="784"/>
      <c r="D350" s="784"/>
      <c r="E350" s="784"/>
      <c r="F350" s="785"/>
      <c r="G350" s="786"/>
      <c r="H350" s="536"/>
      <c r="I350" s="483"/>
      <c r="J350" s="483"/>
      <c r="K350" s="483"/>
      <c r="L350" s="483"/>
      <c r="M350" s="529"/>
      <c r="N350" s="792"/>
      <c r="O350" s="784"/>
      <c r="P350" s="784"/>
      <c r="Q350" s="485"/>
      <c r="R350" s="481"/>
      <c r="S350" s="789"/>
      <c r="T350" s="784"/>
      <c r="U350" s="784"/>
      <c r="V350" s="481" t="s">
        <v>44</v>
      </c>
      <c r="W350" s="481">
        <v>20</v>
      </c>
      <c r="X350" s="481" t="s">
        <v>12</v>
      </c>
      <c r="Y350" s="485">
        <v>124</v>
      </c>
      <c r="Z350" s="784" t="s">
        <v>525</v>
      </c>
      <c r="AA350" s="784"/>
      <c r="AB350" s="481" t="s">
        <v>333</v>
      </c>
      <c r="AC350" s="481">
        <v>1</v>
      </c>
      <c r="AD350" s="481" t="s">
        <v>331</v>
      </c>
      <c r="AE350" s="485">
        <v>1280</v>
      </c>
      <c r="AF350" s="481"/>
      <c r="AG350" s="481"/>
      <c r="AH350" s="481"/>
      <c r="AI350" s="481"/>
      <c r="AJ350" s="481"/>
      <c r="AK350" s="481"/>
      <c r="AL350" s="481"/>
      <c r="AM350" s="481"/>
      <c r="AN350" s="481"/>
      <c r="AO350" s="481"/>
      <c r="AP350" s="481"/>
      <c r="AQ350" s="485"/>
      <c r="AR350" s="1002"/>
    </row>
    <row r="351" spans="1:44" s="24" customFormat="1" x14ac:dyDescent="0.25">
      <c r="A351" s="784"/>
      <c r="B351" s="784"/>
      <c r="C351" s="784"/>
      <c r="D351" s="784"/>
      <c r="E351" s="784"/>
      <c r="F351" s="785"/>
      <c r="G351" s="786"/>
      <c r="H351" s="536"/>
      <c r="I351" s="483"/>
      <c r="J351" s="483"/>
      <c r="K351" s="483"/>
      <c r="L351" s="483"/>
      <c r="M351" s="529"/>
      <c r="N351" s="479"/>
      <c r="O351" s="481"/>
      <c r="P351" s="481"/>
      <c r="Q351" s="481"/>
      <c r="R351" s="481"/>
      <c r="S351" s="485"/>
      <c r="T351" s="784" t="s">
        <v>526</v>
      </c>
      <c r="U351" s="784"/>
      <c r="V351" s="481" t="s">
        <v>44</v>
      </c>
      <c r="W351" s="481">
        <v>28</v>
      </c>
      <c r="X351" s="481" t="s">
        <v>12</v>
      </c>
      <c r="Y351" s="485">
        <v>84</v>
      </c>
      <c r="Z351" s="481"/>
      <c r="AA351" s="481"/>
      <c r="AB351" s="481"/>
      <c r="AC351" s="481"/>
      <c r="AD351" s="481"/>
      <c r="AE351" s="485"/>
      <c r="AF351" s="481"/>
      <c r="AG351" s="481"/>
      <c r="AH351" s="481"/>
      <c r="AI351" s="481"/>
      <c r="AJ351" s="481"/>
      <c r="AK351" s="481"/>
      <c r="AL351" s="481"/>
      <c r="AM351" s="481"/>
      <c r="AN351" s="481"/>
      <c r="AO351" s="481"/>
      <c r="AP351" s="481"/>
      <c r="AQ351" s="485"/>
      <c r="AR351" s="1002"/>
    </row>
    <row r="352" spans="1:44" s="24" customFormat="1" x14ac:dyDescent="0.25">
      <c r="A352" s="784"/>
      <c r="B352" s="784"/>
      <c r="C352" s="784"/>
      <c r="D352" s="784"/>
      <c r="E352" s="784"/>
      <c r="F352" s="785"/>
      <c r="G352" s="786"/>
      <c r="H352" s="536"/>
      <c r="I352" s="483"/>
      <c r="J352" s="483"/>
      <c r="K352" s="483"/>
      <c r="L352" s="483"/>
      <c r="M352" s="529"/>
      <c r="N352" s="479"/>
      <c r="O352" s="481"/>
      <c r="P352" s="481"/>
      <c r="Q352" s="481"/>
      <c r="R352" s="481"/>
      <c r="S352" s="485"/>
      <c r="T352" s="784" t="s">
        <v>527</v>
      </c>
      <c r="U352" s="784"/>
      <c r="V352" s="481" t="s">
        <v>44</v>
      </c>
      <c r="W352" s="481">
        <v>16</v>
      </c>
      <c r="X352" s="481" t="s">
        <v>12</v>
      </c>
      <c r="Y352" s="485">
        <v>100</v>
      </c>
      <c r="Z352" s="481"/>
      <c r="AA352" s="481"/>
      <c r="AB352" s="481"/>
      <c r="AC352" s="481"/>
      <c r="AD352" s="481"/>
      <c r="AE352" s="485"/>
      <c r="AF352" s="481"/>
      <c r="AG352" s="481"/>
      <c r="AH352" s="481"/>
      <c r="AI352" s="481"/>
      <c r="AJ352" s="481"/>
      <c r="AK352" s="481"/>
      <c r="AL352" s="481"/>
      <c r="AM352" s="481"/>
      <c r="AN352" s="481"/>
      <c r="AO352" s="481"/>
      <c r="AP352" s="481"/>
      <c r="AQ352" s="485"/>
      <c r="AR352" s="1002"/>
    </row>
    <row r="353" spans="1:44" s="24" customFormat="1" x14ac:dyDescent="0.25">
      <c r="A353" s="784"/>
      <c r="B353" s="784"/>
      <c r="C353" s="784"/>
      <c r="D353" s="784"/>
      <c r="E353" s="784"/>
      <c r="F353" s="785"/>
      <c r="G353" s="786"/>
      <c r="H353" s="536"/>
      <c r="I353" s="483"/>
      <c r="J353" s="483"/>
      <c r="K353" s="483"/>
      <c r="L353" s="483"/>
      <c r="M353" s="529"/>
      <c r="N353" s="479"/>
      <c r="O353" s="481"/>
      <c r="P353" s="481"/>
      <c r="Q353" s="481"/>
      <c r="R353" s="481"/>
      <c r="S353" s="485"/>
      <c r="T353" s="483"/>
      <c r="U353" s="483"/>
      <c r="V353" s="483"/>
      <c r="W353" s="483"/>
      <c r="X353" s="483"/>
      <c r="Y353" s="198"/>
      <c r="Z353" s="481"/>
      <c r="AA353" s="481"/>
      <c r="AB353" s="481"/>
      <c r="AC353" s="481"/>
      <c r="AD353" s="481"/>
      <c r="AE353" s="485"/>
      <c r="AF353" s="481"/>
      <c r="AG353" s="481"/>
      <c r="AH353" s="481"/>
      <c r="AI353" s="481"/>
      <c r="AJ353" s="481"/>
      <c r="AK353" s="481"/>
      <c r="AL353" s="481"/>
      <c r="AM353" s="481"/>
      <c r="AN353" s="481"/>
      <c r="AO353" s="481"/>
      <c r="AP353" s="481"/>
      <c r="AQ353" s="485"/>
      <c r="AR353" s="1002"/>
    </row>
    <row r="354" spans="1:44" s="24" customFormat="1" x14ac:dyDescent="0.25">
      <c r="A354" s="784"/>
      <c r="B354" s="784"/>
      <c r="C354" s="784"/>
      <c r="D354" s="784"/>
      <c r="E354" s="784"/>
      <c r="F354" s="785"/>
      <c r="G354" s="786"/>
      <c r="H354" s="535"/>
      <c r="I354" s="481"/>
      <c r="J354" s="481"/>
      <c r="K354" s="481"/>
      <c r="L354" s="481"/>
      <c r="M354" s="527"/>
      <c r="N354" s="479"/>
      <c r="O354" s="481"/>
      <c r="P354" s="481"/>
      <c r="Q354" s="481"/>
      <c r="R354" s="481"/>
      <c r="S354" s="485"/>
      <c r="T354" s="483"/>
      <c r="U354" s="483"/>
      <c r="V354" s="483"/>
      <c r="W354" s="483"/>
      <c r="X354" s="483"/>
      <c r="Y354" s="198"/>
      <c r="Z354" s="784" t="s">
        <v>528</v>
      </c>
      <c r="AA354" s="784"/>
      <c r="AB354" s="481" t="s">
        <v>333</v>
      </c>
      <c r="AC354" s="481">
        <v>1</v>
      </c>
      <c r="AD354" s="481" t="s">
        <v>331</v>
      </c>
      <c r="AE354" s="485">
        <v>1960</v>
      </c>
      <c r="AF354" s="481"/>
      <c r="AG354" s="481"/>
      <c r="AH354" s="481"/>
      <c r="AI354" s="481"/>
      <c r="AJ354" s="481"/>
      <c r="AK354" s="481"/>
      <c r="AL354" s="481"/>
      <c r="AM354" s="481"/>
      <c r="AN354" s="481"/>
      <c r="AO354" s="481"/>
      <c r="AP354" s="481"/>
      <c r="AQ354" s="485"/>
      <c r="AR354" s="1002"/>
    </row>
    <row r="355" spans="1:44" s="24" customFormat="1" x14ac:dyDescent="0.25">
      <c r="A355" s="481">
        <v>60</v>
      </c>
      <c r="B355" s="481">
        <v>297709</v>
      </c>
      <c r="C355" s="481" t="s">
        <v>529</v>
      </c>
      <c r="D355" s="481">
        <v>0.36199999999999999</v>
      </c>
      <c r="E355" s="481">
        <v>1699.8</v>
      </c>
      <c r="F355" s="483">
        <v>0.36199999999999999</v>
      </c>
      <c r="G355" s="486">
        <v>1699.8</v>
      </c>
      <c r="H355" s="535"/>
      <c r="I355" s="481"/>
      <c r="J355" s="481"/>
      <c r="K355" s="481"/>
      <c r="L355" s="481"/>
      <c r="M355" s="527"/>
      <c r="N355" s="479"/>
      <c r="O355" s="481"/>
      <c r="P355" s="481"/>
      <c r="Q355" s="481"/>
      <c r="R355" s="481"/>
      <c r="S355" s="485"/>
      <c r="T355" s="481"/>
      <c r="U355" s="481"/>
      <c r="V355" s="481"/>
      <c r="W355" s="481"/>
      <c r="X355" s="481"/>
      <c r="Y355" s="485"/>
      <c r="Z355" s="481"/>
      <c r="AA355" s="481"/>
      <c r="AB355" s="481"/>
      <c r="AC355" s="481"/>
      <c r="AD355" s="481"/>
      <c r="AE355" s="485"/>
      <c r="AF355" s="481"/>
      <c r="AG355" s="481"/>
      <c r="AH355" s="481"/>
      <c r="AI355" s="481"/>
      <c r="AJ355" s="481"/>
      <c r="AK355" s="481"/>
      <c r="AL355" s="481"/>
      <c r="AM355" s="481"/>
      <c r="AN355" s="481"/>
      <c r="AO355" s="481"/>
      <c r="AP355" s="481"/>
      <c r="AQ355" s="485"/>
      <c r="AR355" s="455"/>
    </row>
    <row r="356" spans="1:44" s="24" customFormat="1" x14ac:dyDescent="0.25">
      <c r="A356" s="784">
        <v>61</v>
      </c>
      <c r="B356" s="784">
        <v>303641</v>
      </c>
      <c r="C356" s="784" t="s">
        <v>530</v>
      </c>
      <c r="D356" s="784">
        <v>0.75</v>
      </c>
      <c r="E356" s="784">
        <v>11250</v>
      </c>
      <c r="F356" s="785">
        <v>0.75</v>
      </c>
      <c r="G356" s="786">
        <v>11250</v>
      </c>
      <c r="H356" s="783"/>
      <c r="I356" s="784"/>
      <c r="J356" s="784"/>
      <c r="K356" s="784"/>
      <c r="L356" s="784"/>
      <c r="M356" s="794"/>
      <c r="N356" s="792"/>
      <c r="O356" s="784"/>
      <c r="P356" s="784"/>
      <c r="Q356" s="784"/>
      <c r="R356" s="784"/>
      <c r="S356" s="790"/>
      <c r="T356" s="784"/>
      <c r="U356" s="784"/>
      <c r="V356" s="784"/>
      <c r="W356" s="784"/>
      <c r="X356" s="784"/>
      <c r="Y356" s="790"/>
      <c r="Z356" s="784"/>
      <c r="AA356" s="784"/>
      <c r="AB356" s="784"/>
      <c r="AC356" s="784"/>
      <c r="AD356" s="784"/>
      <c r="AE356" s="790"/>
      <c r="AF356" s="784">
        <v>0</v>
      </c>
      <c r="AG356" s="784">
        <v>0.75</v>
      </c>
      <c r="AH356" s="784" t="s">
        <v>43</v>
      </c>
      <c r="AI356" s="481">
        <v>0.75</v>
      </c>
      <c r="AJ356" s="481" t="s">
        <v>5</v>
      </c>
      <c r="AK356" s="784">
        <v>137893.82</v>
      </c>
      <c r="AL356" s="784"/>
      <c r="AM356" s="784"/>
      <c r="AN356" s="784"/>
      <c r="AO356" s="784"/>
      <c r="AP356" s="784"/>
      <c r="AQ356" s="790"/>
      <c r="AR356" s="1002"/>
    </row>
    <row r="357" spans="1:44" s="24" customFormat="1" x14ac:dyDescent="0.25">
      <c r="A357" s="784"/>
      <c r="B357" s="784"/>
      <c r="C357" s="784"/>
      <c r="D357" s="784"/>
      <c r="E357" s="784"/>
      <c r="F357" s="785"/>
      <c r="G357" s="786"/>
      <c r="H357" s="783"/>
      <c r="I357" s="784"/>
      <c r="J357" s="784"/>
      <c r="K357" s="784"/>
      <c r="L357" s="784"/>
      <c r="M357" s="794"/>
      <c r="N357" s="792"/>
      <c r="O357" s="784"/>
      <c r="P357" s="784"/>
      <c r="Q357" s="784"/>
      <c r="R357" s="784"/>
      <c r="S357" s="790"/>
      <c r="T357" s="784"/>
      <c r="U357" s="784"/>
      <c r="V357" s="784"/>
      <c r="W357" s="784"/>
      <c r="X357" s="784"/>
      <c r="Y357" s="790"/>
      <c r="Z357" s="784"/>
      <c r="AA357" s="784"/>
      <c r="AB357" s="784"/>
      <c r="AC357" s="784"/>
      <c r="AD357" s="784"/>
      <c r="AE357" s="790"/>
      <c r="AF357" s="784"/>
      <c r="AG357" s="784"/>
      <c r="AH357" s="784"/>
      <c r="AI357" s="481">
        <v>11250</v>
      </c>
      <c r="AJ357" s="481" t="s">
        <v>6</v>
      </c>
      <c r="AK357" s="784"/>
      <c r="AL357" s="784"/>
      <c r="AM357" s="784"/>
      <c r="AN357" s="784"/>
      <c r="AO357" s="784"/>
      <c r="AP357" s="784"/>
      <c r="AQ357" s="790"/>
      <c r="AR357" s="1002"/>
    </row>
    <row r="358" spans="1:44" s="24" customFormat="1" x14ac:dyDescent="0.25">
      <c r="A358" s="784">
        <v>62</v>
      </c>
      <c r="B358" s="784">
        <v>298179</v>
      </c>
      <c r="C358" s="784" t="s">
        <v>531</v>
      </c>
      <c r="D358" s="784">
        <v>0.88400000000000001</v>
      </c>
      <c r="E358" s="784">
        <v>5109.7</v>
      </c>
      <c r="F358" s="785">
        <v>0.88400000000000001</v>
      </c>
      <c r="G358" s="786">
        <v>5109.7</v>
      </c>
      <c r="H358" s="783"/>
      <c r="I358" s="784"/>
      <c r="J358" s="784"/>
      <c r="K358" s="784"/>
      <c r="L358" s="784"/>
      <c r="M358" s="794"/>
      <c r="N358" s="792"/>
      <c r="O358" s="784"/>
      <c r="P358" s="784" t="s">
        <v>9</v>
      </c>
      <c r="Q358" s="481">
        <v>0.88400000000000001</v>
      </c>
      <c r="R358" s="481" t="s">
        <v>5</v>
      </c>
      <c r="S358" s="785">
        <v>6131.64</v>
      </c>
      <c r="T358" s="784"/>
      <c r="U358" s="784"/>
      <c r="V358" s="784"/>
      <c r="W358" s="790"/>
      <c r="X358" s="784"/>
      <c r="Y358" s="784"/>
      <c r="Z358" s="784"/>
      <c r="AA358" s="784"/>
      <c r="AB358" s="784"/>
      <c r="AC358" s="790"/>
      <c r="AD358" s="784"/>
      <c r="AE358" s="784"/>
      <c r="AF358" s="784"/>
      <c r="AG358" s="784"/>
      <c r="AH358" s="784"/>
      <c r="AI358" s="790"/>
      <c r="AJ358" s="785"/>
      <c r="AK358" s="785"/>
      <c r="AL358" s="784"/>
      <c r="AM358" s="784"/>
      <c r="AN358" s="784"/>
      <c r="AO358" s="784"/>
      <c r="AP358" s="784"/>
      <c r="AQ358" s="790"/>
      <c r="AR358" s="1002"/>
    </row>
    <row r="359" spans="1:44" s="24" customFormat="1" x14ac:dyDescent="0.25">
      <c r="A359" s="784"/>
      <c r="B359" s="784"/>
      <c r="C359" s="784"/>
      <c r="D359" s="784"/>
      <c r="E359" s="784"/>
      <c r="F359" s="785"/>
      <c r="G359" s="786"/>
      <c r="H359" s="783"/>
      <c r="I359" s="784"/>
      <c r="J359" s="784"/>
      <c r="K359" s="784"/>
      <c r="L359" s="784"/>
      <c r="M359" s="794"/>
      <c r="N359" s="792"/>
      <c r="O359" s="784"/>
      <c r="P359" s="784"/>
      <c r="Q359" s="481">
        <v>5109.7</v>
      </c>
      <c r="R359" s="481" t="s">
        <v>8</v>
      </c>
      <c r="S359" s="785"/>
      <c r="T359" s="784"/>
      <c r="U359" s="784"/>
      <c r="V359" s="784"/>
      <c r="W359" s="790"/>
      <c r="X359" s="784"/>
      <c r="Y359" s="784"/>
      <c r="Z359" s="784"/>
      <c r="AA359" s="784"/>
      <c r="AB359" s="784"/>
      <c r="AC359" s="790"/>
      <c r="AD359" s="784"/>
      <c r="AE359" s="784"/>
      <c r="AF359" s="784"/>
      <c r="AG359" s="784"/>
      <c r="AH359" s="784"/>
      <c r="AI359" s="790"/>
      <c r="AJ359" s="785"/>
      <c r="AK359" s="785"/>
      <c r="AL359" s="784"/>
      <c r="AM359" s="784"/>
      <c r="AN359" s="784"/>
      <c r="AO359" s="784"/>
      <c r="AP359" s="784"/>
      <c r="AQ359" s="790"/>
      <c r="AR359" s="1002"/>
    </row>
    <row r="360" spans="1:44" s="24" customFormat="1" x14ac:dyDescent="0.25">
      <c r="A360" s="784"/>
      <c r="B360" s="784"/>
      <c r="C360" s="784"/>
      <c r="D360" s="784"/>
      <c r="E360" s="784"/>
      <c r="F360" s="785"/>
      <c r="G360" s="786"/>
      <c r="H360" s="783"/>
      <c r="I360" s="784"/>
      <c r="J360" s="784"/>
      <c r="K360" s="784"/>
      <c r="L360" s="784"/>
      <c r="M360" s="794"/>
      <c r="N360" s="792"/>
      <c r="O360" s="784"/>
      <c r="P360" s="784" t="s">
        <v>10</v>
      </c>
      <c r="Q360" s="481">
        <v>0.88400000000000001</v>
      </c>
      <c r="R360" s="481" t="s">
        <v>5</v>
      </c>
      <c r="S360" s="785">
        <v>45.05</v>
      </c>
      <c r="T360" s="784"/>
      <c r="U360" s="784"/>
      <c r="V360" s="784"/>
      <c r="W360" s="790"/>
      <c r="X360" s="784"/>
      <c r="Y360" s="784"/>
      <c r="Z360" s="784"/>
      <c r="AA360" s="784"/>
      <c r="AB360" s="784"/>
      <c r="AC360" s="790"/>
      <c r="AD360" s="784"/>
      <c r="AE360" s="784"/>
      <c r="AF360" s="784"/>
      <c r="AG360" s="784"/>
      <c r="AH360" s="784"/>
      <c r="AI360" s="790"/>
      <c r="AJ360" s="785"/>
      <c r="AK360" s="785"/>
      <c r="AL360" s="784"/>
      <c r="AM360" s="784"/>
      <c r="AN360" s="784"/>
      <c r="AO360" s="784"/>
      <c r="AP360" s="784"/>
      <c r="AQ360" s="790"/>
      <c r="AR360" s="1002"/>
    </row>
    <row r="361" spans="1:44" s="24" customFormat="1" ht="25.5" customHeight="1" x14ac:dyDescent="0.25">
      <c r="A361" s="784"/>
      <c r="B361" s="784"/>
      <c r="C361" s="784"/>
      <c r="D361" s="784"/>
      <c r="E361" s="784"/>
      <c r="F361" s="785"/>
      <c r="G361" s="786"/>
      <c r="H361" s="783"/>
      <c r="I361" s="784"/>
      <c r="J361" s="784"/>
      <c r="K361" s="784"/>
      <c r="L361" s="784"/>
      <c r="M361" s="794"/>
      <c r="N361" s="792"/>
      <c r="O361" s="784"/>
      <c r="P361" s="784"/>
      <c r="Q361" s="784">
        <v>53</v>
      </c>
      <c r="R361" s="784" t="s">
        <v>8</v>
      </c>
      <c r="S361" s="785"/>
      <c r="T361" s="784"/>
      <c r="U361" s="784"/>
      <c r="V361" s="784"/>
      <c r="W361" s="790"/>
      <c r="X361" s="784"/>
      <c r="Y361" s="784"/>
      <c r="Z361" s="784"/>
      <c r="AA361" s="784"/>
      <c r="AB361" s="784"/>
      <c r="AC361" s="790"/>
      <c r="AD361" s="784"/>
      <c r="AE361" s="784"/>
      <c r="AF361" s="784"/>
      <c r="AG361" s="784"/>
      <c r="AH361" s="784"/>
      <c r="AI361" s="790"/>
      <c r="AJ361" s="785"/>
      <c r="AK361" s="785"/>
      <c r="AL361" s="784"/>
      <c r="AM361" s="784"/>
      <c r="AN361" s="784"/>
      <c r="AO361" s="784"/>
      <c r="AP361" s="784"/>
      <c r="AQ361" s="790"/>
      <c r="AR361" s="1002"/>
    </row>
    <row r="362" spans="1:44" s="24" customFormat="1" x14ac:dyDescent="0.25">
      <c r="A362" s="784"/>
      <c r="B362" s="784"/>
      <c r="C362" s="784"/>
      <c r="D362" s="784"/>
      <c r="E362" s="784"/>
      <c r="F362" s="785"/>
      <c r="G362" s="786"/>
      <c r="H362" s="783"/>
      <c r="I362" s="784"/>
      <c r="J362" s="784"/>
      <c r="K362" s="784"/>
      <c r="L362" s="784"/>
      <c r="M362" s="794"/>
      <c r="N362" s="792"/>
      <c r="O362" s="784"/>
      <c r="P362" s="784"/>
      <c r="Q362" s="784"/>
      <c r="R362" s="784"/>
      <c r="S362" s="785"/>
      <c r="T362" s="784"/>
      <c r="U362" s="784"/>
      <c r="V362" s="784"/>
      <c r="W362" s="790"/>
      <c r="X362" s="784"/>
      <c r="Y362" s="784"/>
      <c r="Z362" s="784"/>
      <c r="AA362" s="784"/>
      <c r="AB362" s="784"/>
      <c r="AC362" s="790"/>
      <c r="AD362" s="784"/>
      <c r="AE362" s="784"/>
      <c r="AF362" s="784"/>
      <c r="AG362" s="784"/>
      <c r="AH362" s="784"/>
      <c r="AI362" s="790"/>
      <c r="AJ362" s="785"/>
      <c r="AK362" s="785"/>
      <c r="AL362" s="784"/>
      <c r="AM362" s="784"/>
      <c r="AN362" s="784"/>
      <c r="AO362" s="784"/>
      <c r="AP362" s="784"/>
      <c r="AQ362" s="790"/>
      <c r="AR362" s="1002"/>
    </row>
    <row r="363" spans="1:44" s="24" customFormat="1" x14ac:dyDescent="0.25">
      <c r="A363" s="481">
        <v>63</v>
      </c>
      <c r="B363" s="481">
        <v>298185</v>
      </c>
      <c r="C363" s="481" t="s">
        <v>532</v>
      </c>
      <c r="D363" s="481">
        <v>1.2949999999999999</v>
      </c>
      <c r="E363" s="481">
        <v>13380.1</v>
      </c>
      <c r="F363" s="483">
        <v>1.2949999999999999</v>
      </c>
      <c r="G363" s="486">
        <v>13380.1</v>
      </c>
      <c r="H363" s="535"/>
      <c r="I363" s="481"/>
      <c r="J363" s="481"/>
      <c r="K363" s="481"/>
      <c r="L363" s="481"/>
      <c r="M363" s="527"/>
      <c r="N363" s="479"/>
      <c r="O363" s="481"/>
      <c r="P363" s="481"/>
      <c r="Q363" s="481"/>
      <c r="R363" s="481"/>
      <c r="S363" s="485"/>
      <c r="T363" s="784"/>
      <c r="U363" s="784"/>
      <c r="V363" s="481"/>
      <c r="W363" s="481"/>
      <c r="X363" s="481"/>
      <c r="Y363" s="485"/>
      <c r="Z363" s="784" t="s">
        <v>512</v>
      </c>
      <c r="AA363" s="784"/>
      <c r="AB363" s="481" t="s">
        <v>333</v>
      </c>
      <c r="AC363" s="481">
        <v>1</v>
      </c>
      <c r="AD363" s="481" t="s">
        <v>331</v>
      </c>
      <c r="AE363" s="485">
        <v>1680</v>
      </c>
      <c r="AF363" s="481"/>
      <c r="AG363" s="481"/>
      <c r="AH363" s="481"/>
      <c r="AI363" s="481"/>
      <c r="AJ363" s="481"/>
      <c r="AK363" s="481"/>
      <c r="AL363" s="481"/>
      <c r="AM363" s="481"/>
      <c r="AN363" s="481"/>
      <c r="AO363" s="481"/>
      <c r="AP363" s="481"/>
      <c r="AQ363" s="485"/>
      <c r="AR363" s="455"/>
    </row>
    <row r="364" spans="1:44" s="24" customFormat="1" ht="25.5" customHeight="1" x14ac:dyDescent="0.25">
      <c r="A364" s="784">
        <v>64</v>
      </c>
      <c r="B364" s="784">
        <v>297494</v>
      </c>
      <c r="C364" s="784" t="s">
        <v>533</v>
      </c>
      <c r="D364" s="784">
        <v>1.0940000000000001</v>
      </c>
      <c r="E364" s="784">
        <v>6337.9</v>
      </c>
      <c r="F364" s="785">
        <v>1.0940000000000001</v>
      </c>
      <c r="G364" s="786">
        <v>6337.9</v>
      </c>
      <c r="H364" s="783"/>
      <c r="I364" s="784"/>
      <c r="J364" s="784"/>
      <c r="K364" s="784"/>
      <c r="L364" s="784"/>
      <c r="M364" s="794"/>
      <c r="N364" s="792" t="s">
        <v>416</v>
      </c>
      <c r="O364" s="784"/>
      <c r="P364" s="481" t="s">
        <v>44</v>
      </c>
      <c r="Q364" s="481">
        <v>2</v>
      </c>
      <c r="R364" s="481" t="s">
        <v>331</v>
      </c>
      <c r="S364" s="485">
        <v>6</v>
      </c>
      <c r="T364" s="784"/>
      <c r="U364" s="784"/>
      <c r="V364" s="784"/>
      <c r="W364" s="784"/>
      <c r="X364" s="784"/>
      <c r="Y364" s="790"/>
      <c r="Z364" s="784"/>
      <c r="AA364" s="784"/>
      <c r="AB364" s="784"/>
      <c r="AC364" s="784"/>
      <c r="AD364" s="784"/>
      <c r="AE364" s="790"/>
      <c r="AF364" s="785"/>
      <c r="AG364" s="785"/>
      <c r="AH364" s="784" t="s">
        <v>9</v>
      </c>
      <c r="AI364" s="481">
        <v>1.0940000000000001</v>
      </c>
      <c r="AJ364" s="481" t="s">
        <v>5</v>
      </c>
      <c r="AK364" s="785">
        <v>6337.9</v>
      </c>
      <c r="AL364" s="784"/>
      <c r="AM364" s="784"/>
      <c r="AN364" s="784"/>
      <c r="AO364" s="784"/>
      <c r="AP364" s="784"/>
      <c r="AQ364" s="790"/>
      <c r="AR364" s="1002"/>
    </row>
    <row r="365" spans="1:44" s="24" customFormat="1" x14ac:dyDescent="0.25">
      <c r="A365" s="784"/>
      <c r="B365" s="784"/>
      <c r="C365" s="784"/>
      <c r="D365" s="784"/>
      <c r="E365" s="784"/>
      <c r="F365" s="785"/>
      <c r="G365" s="786"/>
      <c r="H365" s="783"/>
      <c r="I365" s="784"/>
      <c r="J365" s="784"/>
      <c r="K365" s="784"/>
      <c r="L365" s="784"/>
      <c r="M365" s="794"/>
      <c r="N365" s="792"/>
      <c r="O365" s="784"/>
      <c r="P365" s="784"/>
      <c r="Q365" s="784"/>
      <c r="R365" s="784"/>
      <c r="S365" s="790"/>
      <c r="T365" s="784"/>
      <c r="U365" s="784"/>
      <c r="V365" s="784"/>
      <c r="W365" s="784"/>
      <c r="X365" s="784"/>
      <c r="Y365" s="790"/>
      <c r="Z365" s="784"/>
      <c r="AA365" s="784"/>
      <c r="AB365" s="784"/>
      <c r="AC365" s="784"/>
      <c r="AD365" s="784"/>
      <c r="AE365" s="790"/>
      <c r="AF365" s="785"/>
      <c r="AG365" s="785"/>
      <c r="AH365" s="784"/>
      <c r="AI365" s="481">
        <v>6337.9</v>
      </c>
      <c r="AJ365" s="481" t="s">
        <v>8</v>
      </c>
      <c r="AK365" s="785"/>
      <c r="AL365" s="784"/>
      <c r="AM365" s="784"/>
      <c r="AN365" s="784"/>
      <c r="AO365" s="784"/>
      <c r="AP365" s="784"/>
      <c r="AQ365" s="790"/>
      <c r="AR365" s="1002"/>
    </row>
    <row r="366" spans="1:44" s="24" customFormat="1" x14ac:dyDescent="0.25">
      <c r="A366" s="784"/>
      <c r="B366" s="784"/>
      <c r="C366" s="784"/>
      <c r="D366" s="784"/>
      <c r="E366" s="784"/>
      <c r="F366" s="785"/>
      <c r="G366" s="786"/>
      <c r="H366" s="783"/>
      <c r="I366" s="784"/>
      <c r="J366" s="784"/>
      <c r="K366" s="784"/>
      <c r="L366" s="784"/>
      <c r="M366" s="794"/>
      <c r="N366" s="792"/>
      <c r="O366" s="784"/>
      <c r="P366" s="784"/>
      <c r="Q366" s="784"/>
      <c r="R366" s="784"/>
      <c r="S366" s="790"/>
      <c r="T366" s="784"/>
      <c r="U366" s="784"/>
      <c r="V366" s="784"/>
      <c r="W366" s="784"/>
      <c r="X366" s="784"/>
      <c r="Y366" s="790"/>
      <c r="Z366" s="784"/>
      <c r="AA366" s="784"/>
      <c r="AB366" s="784"/>
      <c r="AC366" s="784"/>
      <c r="AD366" s="784"/>
      <c r="AE366" s="790"/>
      <c r="AF366" s="785"/>
      <c r="AG366" s="785"/>
      <c r="AH366" s="784" t="s">
        <v>10</v>
      </c>
      <c r="AI366" s="481">
        <v>1.0940000000000001</v>
      </c>
      <c r="AJ366" s="481" t="s">
        <v>5</v>
      </c>
      <c r="AK366" s="785">
        <v>18.7</v>
      </c>
      <c r="AL366" s="784"/>
      <c r="AM366" s="784"/>
      <c r="AN366" s="784"/>
      <c r="AO366" s="784"/>
      <c r="AP366" s="784"/>
      <c r="AQ366" s="790"/>
      <c r="AR366" s="1002"/>
    </row>
    <row r="367" spans="1:44" s="24" customFormat="1" ht="15.75" customHeight="1" x14ac:dyDescent="0.25">
      <c r="A367" s="784"/>
      <c r="B367" s="784"/>
      <c r="C367" s="784"/>
      <c r="D367" s="784"/>
      <c r="E367" s="784"/>
      <c r="F367" s="785"/>
      <c r="G367" s="786"/>
      <c r="H367" s="783"/>
      <c r="I367" s="784"/>
      <c r="J367" s="784"/>
      <c r="K367" s="784"/>
      <c r="L367" s="784"/>
      <c r="M367" s="794"/>
      <c r="N367" s="792"/>
      <c r="O367" s="784"/>
      <c r="P367" s="784"/>
      <c r="Q367" s="784"/>
      <c r="R367" s="784"/>
      <c r="S367" s="790"/>
      <c r="T367" s="784"/>
      <c r="U367" s="784"/>
      <c r="V367" s="784"/>
      <c r="W367" s="784"/>
      <c r="X367" s="784"/>
      <c r="Y367" s="790"/>
      <c r="Z367" s="784"/>
      <c r="AA367" s="784"/>
      <c r="AB367" s="784"/>
      <c r="AC367" s="784"/>
      <c r="AD367" s="784"/>
      <c r="AE367" s="790"/>
      <c r="AF367" s="785"/>
      <c r="AG367" s="785"/>
      <c r="AH367" s="784"/>
      <c r="AI367" s="481">
        <v>22</v>
      </c>
      <c r="AJ367" s="481" t="s">
        <v>8</v>
      </c>
      <c r="AK367" s="785"/>
      <c r="AL367" s="784"/>
      <c r="AM367" s="784"/>
      <c r="AN367" s="784"/>
      <c r="AO367" s="784"/>
      <c r="AP367" s="784"/>
      <c r="AQ367" s="790"/>
      <c r="AR367" s="1002"/>
    </row>
    <row r="368" spans="1:44" s="24" customFormat="1" x14ac:dyDescent="0.25">
      <c r="A368" s="784">
        <v>65</v>
      </c>
      <c r="B368" s="784">
        <v>297803</v>
      </c>
      <c r="C368" s="784" t="s">
        <v>534</v>
      </c>
      <c r="D368" s="784">
        <v>0.79400000000000004</v>
      </c>
      <c r="E368" s="784">
        <v>4171.8</v>
      </c>
      <c r="F368" s="785">
        <v>0.79400000000000004</v>
      </c>
      <c r="G368" s="786">
        <v>4171.8</v>
      </c>
      <c r="H368" s="783"/>
      <c r="I368" s="784"/>
      <c r="J368" s="784"/>
      <c r="K368" s="784"/>
      <c r="L368" s="784"/>
      <c r="M368" s="794"/>
      <c r="N368" s="792" t="s">
        <v>764</v>
      </c>
      <c r="O368" s="784"/>
      <c r="P368" s="784" t="s">
        <v>765</v>
      </c>
      <c r="Q368" s="784">
        <v>30</v>
      </c>
      <c r="R368" s="784" t="s">
        <v>14</v>
      </c>
      <c r="S368" s="790">
        <v>90</v>
      </c>
      <c r="T368" s="784"/>
      <c r="U368" s="784"/>
      <c r="V368" s="784"/>
      <c r="W368" s="784"/>
      <c r="X368" s="784"/>
      <c r="Y368" s="790"/>
      <c r="Z368" s="784"/>
      <c r="AA368" s="784"/>
      <c r="AB368" s="784"/>
      <c r="AC368" s="784"/>
      <c r="AD368" s="784"/>
      <c r="AE368" s="790"/>
      <c r="AF368" s="785"/>
      <c r="AG368" s="785"/>
      <c r="AH368" s="784" t="s">
        <v>9</v>
      </c>
      <c r="AI368" s="481">
        <v>0.79400000000000004</v>
      </c>
      <c r="AJ368" s="481" t="s">
        <v>5</v>
      </c>
      <c r="AK368" s="785">
        <v>4171.8</v>
      </c>
      <c r="AL368" s="784"/>
      <c r="AM368" s="784"/>
      <c r="AN368" s="784"/>
      <c r="AO368" s="784"/>
      <c r="AP368" s="784"/>
      <c r="AQ368" s="790"/>
      <c r="AR368" s="1002"/>
    </row>
    <row r="369" spans="1:44" s="24" customFormat="1" x14ac:dyDescent="0.25">
      <c r="A369" s="784"/>
      <c r="B369" s="784"/>
      <c r="C369" s="784"/>
      <c r="D369" s="784"/>
      <c r="E369" s="784"/>
      <c r="F369" s="785"/>
      <c r="G369" s="786"/>
      <c r="H369" s="783"/>
      <c r="I369" s="784"/>
      <c r="J369" s="784"/>
      <c r="K369" s="784"/>
      <c r="L369" s="784"/>
      <c r="M369" s="794"/>
      <c r="N369" s="792"/>
      <c r="O369" s="784"/>
      <c r="P369" s="784"/>
      <c r="Q369" s="784"/>
      <c r="R369" s="784"/>
      <c r="S369" s="790"/>
      <c r="T369" s="784"/>
      <c r="U369" s="784"/>
      <c r="V369" s="784"/>
      <c r="W369" s="784"/>
      <c r="X369" s="784"/>
      <c r="Y369" s="790"/>
      <c r="Z369" s="784"/>
      <c r="AA369" s="784"/>
      <c r="AB369" s="784"/>
      <c r="AC369" s="784"/>
      <c r="AD369" s="784"/>
      <c r="AE369" s="790"/>
      <c r="AF369" s="785"/>
      <c r="AG369" s="785"/>
      <c r="AH369" s="784"/>
      <c r="AI369" s="481">
        <v>4171.8</v>
      </c>
      <c r="AJ369" s="481" t="s">
        <v>8</v>
      </c>
      <c r="AK369" s="785"/>
      <c r="AL369" s="784"/>
      <c r="AM369" s="784"/>
      <c r="AN369" s="784"/>
      <c r="AO369" s="784"/>
      <c r="AP369" s="784"/>
      <c r="AQ369" s="790"/>
      <c r="AR369" s="1002"/>
    </row>
    <row r="370" spans="1:44" s="24" customFormat="1" x14ac:dyDescent="0.25">
      <c r="A370" s="784"/>
      <c r="B370" s="784"/>
      <c r="C370" s="784"/>
      <c r="D370" s="784"/>
      <c r="E370" s="784"/>
      <c r="F370" s="785"/>
      <c r="G370" s="786"/>
      <c r="H370" s="783"/>
      <c r="I370" s="784"/>
      <c r="J370" s="784"/>
      <c r="K370" s="784"/>
      <c r="L370" s="784"/>
      <c r="M370" s="794"/>
      <c r="N370" s="792" t="s">
        <v>766</v>
      </c>
      <c r="O370" s="784"/>
      <c r="P370" s="784" t="s">
        <v>44</v>
      </c>
      <c r="Q370" s="784">
        <v>1</v>
      </c>
      <c r="R370" s="784" t="s">
        <v>12</v>
      </c>
      <c r="S370" s="790">
        <v>10</v>
      </c>
      <c r="T370" s="784"/>
      <c r="U370" s="784"/>
      <c r="V370" s="784"/>
      <c r="W370" s="784"/>
      <c r="X370" s="784"/>
      <c r="Y370" s="790"/>
      <c r="Z370" s="784"/>
      <c r="AA370" s="784"/>
      <c r="AB370" s="784"/>
      <c r="AC370" s="784"/>
      <c r="AD370" s="784"/>
      <c r="AE370" s="790"/>
      <c r="AF370" s="785"/>
      <c r="AG370" s="785"/>
      <c r="AH370" s="784" t="s">
        <v>10</v>
      </c>
      <c r="AI370" s="481">
        <v>0.79400000000000004</v>
      </c>
      <c r="AJ370" s="481" t="s">
        <v>5</v>
      </c>
      <c r="AK370" s="785">
        <v>40.46</v>
      </c>
      <c r="AL370" s="784"/>
      <c r="AM370" s="784"/>
      <c r="AN370" s="784"/>
      <c r="AO370" s="784"/>
      <c r="AP370" s="784"/>
      <c r="AQ370" s="790"/>
      <c r="AR370" s="1002"/>
    </row>
    <row r="371" spans="1:44" s="24" customFormat="1" x14ac:dyDescent="0.25">
      <c r="A371" s="784"/>
      <c r="B371" s="784"/>
      <c r="C371" s="784"/>
      <c r="D371" s="784"/>
      <c r="E371" s="784"/>
      <c r="F371" s="785"/>
      <c r="G371" s="786"/>
      <c r="H371" s="783"/>
      <c r="I371" s="784"/>
      <c r="J371" s="784"/>
      <c r="K371" s="784"/>
      <c r="L371" s="784"/>
      <c r="M371" s="794"/>
      <c r="N371" s="792"/>
      <c r="O371" s="784"/>
      <c r="P371" s="784"/>
      <c r="Q371" s="784"/>
      <c r="R371" s="784"/>
      <c r="S371" s="790"/>
      <c r="T371" s="784"/>
      <c r="U371" s="784"/>
      <c r="V371" s="784"/>
      <c r="W371" s="784"/>
      <c r="X371" s="784"/>
      <c r="Y371" s="790"/>
      <c r="Z371" s="784"/>
      <c r="AA371" s="784"/>
      <c r="AB371" s="784"/>
      <c r="AC371" s="784"/>
      <c r="AD371" s="784"/>
      <c r="AE371" s="790"/>
      <c r="AF371" s="785"/>
      <c r="AG371" s="785"/>
      <c r="AH371" s="784"/>
      <c r="AI371" s="481">
        <v>47.6</v>
      </c>
      <c r="AJ371" s="481" t="s">
        <v>8</v>
      </c>
      <c r="AK371" s="785"/>
      <c r="AL371" s="784"/>
      <c r="AM371" s="784"/>
      <c r="AN371" s="784"/>
      <c r="AO371" s="784"/>
      <c r="AP371" s="784"/>
      <c r="AQ371" s="790"/>
      <c r="AR371" s="1002"/>
    </row>
    <row r="372" spans="1:44" s="24" customFormat="1" x14ac:dyDescent="0.25">
      <c r="A372" s="494">
        <v>66</v>
      </c>
      <c r="B372" s="494">
        <v>298191</v>
      </c>
      <c r="C372" s="494" t="s">
        <v>535</v>
      </c>
      <c r="D372" s="494">
        <v>1.4450000000000001</v>
      </c>
      <c r="E372" s="494">
        <v>11436</v>
      </c>
      <c r="F372" s="495">
        <v>1.4450000000000001</v>
      </c>
      <c r="G372" s="497">
        <v>11436</v>
      </c>
      <c r="H372" s="535"/>
      <c r="I372" s="494"/>
      <c r="J372" s="494"/>
      <c r="K372" s="494"/>
      <c r="L372" s="494"/>
      <c r="M372" s="527"/>
      <c r="N372" s="493"/>
      <c r="O372" s="494"/>
      <c r="P372" s="494"/>
      <c r="Q372" s="494"/>
      <c r="R372" s="494"/>
      <c r="S372" s="496"/>
      <c r="T372" s="494"/>
      <c r="U372" s="494"/>
      <c r="V372" s="494"/>
      <c r="W372" s="494"/>
      <c r="X372" s="494"/>
      <c r="Y372" s="496"/>
      <c r="Z372" s="494"/>
      <c r="AA372" s="494"/>
      <c r="AB372" s="494"/>
      <c r="AC372" s="494"/>
      <c r="AD372" s="494"/>
      <c r="AE372" s="496"/>
      <c r="AF372" s="494"/>
      <c r="AG372" s="494"/>
      <c r="AH372" s="494"/>
      <c r="AI372" s="494"/>
      <c r="AJ372" s="494"/>
      <c r="AK372" s="494"/>
      <c r="AL372" s="494"/>
      <c r="AM372" s="494"/>
      <c r="AN372" s="494"/>
      <c r="AO372" s="494"/>
      <c r="AP372" s="494"/>
      <c r="AQ372" s="496"/>
      <c r="AR372" s="512"/>
    </row>
    <row r="373" spans="1:44" s="24" customFormat="1" x14ac:dyDescent="0.25">
      <c r="A373" s="494">
        <v>67</v>
      </c>
      <c r="B373" s="494">
        <v>297473</v>
      </c>
      <c r="C373" s="494" t="s">
        <v>536</v>
      </c>
      <c r="D373" s="494">
        <v>0.441</v>
      </c>
      <c r="E373" s="494">
        <v>2676.6</v>
      </c>
      <c r="F373" s="495">
        <v>0.441</v>
      </c>
      <c r="G373" s="497">
        <v>2676.6</v>
      </c>
      <c r="H373" s="535"/>
      <c r="I373" s="494"/>
      <c r="J373" s="494"/>
      <c r="K373" s="494"/>
      <c r="L373" s="494"/>
      <c r="M373" s="527"/>
      <c r="N373" s="493"/>
      <c r="O373" s="494"/>
      <c r="P373" s="494"/>
      <c r="Q373" s="494"/>
      <c r="R373" s="494"/>
      <c r="S373" s="496"/>
      <c r="T373" s="494"/>
      <c r="U373" s="494"/>
      <c r="V373" s="494"/>
      <c r="W373" s="494"/>
      <c r="X373" s="494"/>
      <c r="Y373" s="496"/>
      <c r="Z373" s="494"/>
      <c r="AA373" s="494"/>
      <c r="AB373" s="494"/>
      <c r="AC373" s="494"/>
      <c r="AD373" s="494"/>
      <c r="AE373" s="496"/>
      <c r="AF373" s="494"/>
      <c r="AG373" s="494"/>
      <c r="AH373" s="494"/>
      <c r="AI373" s="494"/>
      <c r="AJ373" s="494"/>
      <c r="AK373" s="494"/>
      <c r="AL373" s="494"/>
      <c r="AM373" s="494"/>
      <c r="AN373" s="494"/>
      <c r="AO373" s="494"/>
      <c r="AP373" s="494"/>
      <c r="AQ373" s="496"/>
      <c r="AR373" s="512"/>
    </row>
    <row r="374" spans="1:44" s="24" customFormat="1" x14ac:dyDescent="0.25">
      <c r="A374" s="494">
        <v>68</v>
      </c>
      <c r="B374" s="494">
        <v>297995</v>
      </c>
      <c r="C374" s="494" t="s">
        <v>537</v>
      </c>
      <c r="D374" s="494">
        <v>1.2929999999999999</v>
      </c>
      <c r="E374" s="494">
        <v>8363.9</v>
      </c>
      <c r="F374" s="495">
        <v>1.2929999999999999</v>
      </c>
      <c r="G374" s="497">
        <v>8363.9</v>
      </c>
      <c r="H374" s="535"/>
      <c r="I374" s="494"/>
      <c r="J374" s="494"/>
      <c r="K374" s="494"/>
      <c r="L374" s="494"/>
      <c r="M374" s="527"/>
      <c r="N374" s="493"/>
      <c r="O374" s="494"/>
      <c r="P374" s="494"/>
      <c r="Q374" s="494"/>
      <c r="R374" s="494"/>
      <c r="S374" s="496"/>
      <c r="T374" s="494"/>
      <c r="U374" s="494"/>
      <c r="V374" s="494"/>
      <c r="W374" s="494"/>
      <c r="X374" s="494"/>
      <c r="Y374" s="496"/>
      <c r="Z374" s="494"/>
      <c r="AA374" s="494"/>
      <c r="AB374" s="494"/>
      <c r="AC374" s="494"/>
      <c r="AD374" s="494"/>
      <c r="AE374" s="496"/>
      <c r="AF374" s="494"/>
      <c r="AG374" s="494"/>
      <c r="AH374" s="494"/>
      <c r="AI374" s="494"/>
      <c r="AJ374" s="494"/>
      <c r="AK374" s="494"/>
      <c r="AL374" s="494"/>
      <c r="AM374" s="494"/>
      <c r="AN374" s="494"/>
      <c r="AO374" s="494"/>
      <c r="AP374" s="494"/>
      <c r="AQ374" s="496"/>
      <c r="AR374" s="512"/>
    </row>
    <row r="375" spans="1:44" s="24" customFormat="1" ht="25.5" customHeight="1" x14ac:dyDescent="0.25">
      <c r="A375" s="494">
        <v>69</v>
      </c>
      <c r="B375" s="494">
        <v>298056</v>
      </c>
      <c r="C375" s="494" t="s">
        <v>538</v>
      </c>
      <c r="D375" s="494">
        <v>1.0509999999999999</v>
      </c>
      <c r="E375" s="494">
        <v>6215.8</v>
      </c>
      <c r="F375" s="495">
        <v>1.0509999999999999</v>
      </c>
      <c r="G375" s="497">
        <v>6215.8</v>
      </c>
      <c r="H375" s="535"/>
      <c r="I375" s="494"/>
      <c r="J375" s="494"/>
      <c r="K375" s="494"/>
      <c r="L375" s="494"/>
      <c r="M375" s="527"/>
      <c r="N375" s="493"/>
      <c r="O375" s="494"/>
      <c r="P375" s="494"/>
      <c r="Q375" s="494"/>
      <c r="R375" s="494"/>
      <c r="S375" s="496"/>
      <c r="T375" s="494"/>
      <c r="U375" s="494"/>
      <c r="V375" s="494"/>
      <c r="W375" s="494"/>
      <c r="X375" s="494"/>
      <c r="Y375" s="496"/>
      <c r="Z375" s="494"/>
      <c r="AA375" s="494"/>
      <c r="AB375" s="494"/>
      <c r="AC375" s="494"/>
      <c r="AD375" s="494"/>
      <c r="AE375" s="496"/>
      <c r="AF375" s="494"/>
      <c r="AG375" s="494"/>
      <c r="AH375" s="494"/>
      <c r="AI375" s="494"/>
      <c r="AJ375" s="494"/>
      <c r="AK375" s="494"/>
      <c r="AL375" s="494"/>
      <c r="AM375" s="494"/>
      <c r="AN375" s="494"/>
      <c r="AO375" s="494"/>
      <c r="AP375" s="494"/>
      <c r="AQ375" s="496"/>
      <c r="AR375" s="512"/>
    </row>
    <row r="376" spans="1:44" s="24" customFormat="1" ht="25.5" customHeight="1" x14ac:dyDescent="0.25">
      <c r="A376" s="494">
        <v>70</v>
      </c>
      <c r="B376" s="494">
        <v>297575</v>
      </c>
      <c r="C376" s="494" t="s">
        <v>539</v>
      </c>
      <c r="D376" s="494">
        <v>0.63700000000000001</v>
      </c>
      <c r="E376" s="494">
        <v>1312.6</v>
      </c>
      <c r="F376" s="495">
        <v>0.63700000000000001</v>
      </c>
      <c r="G376" s="497">
        <v>1312.6</v>
      </c>
      <c r="H376" s="535"/>
      <c r="I376" s="494"/>
      <c r="J376" s="494"/>
      <c r="K376" s="494"/>
      <c r="L376" s="494"/>
      <c r="M376" s="527"/>
      <c r="N376" s="493"/>
      <c r="O376" s="494"/>
      <c r="P376" s="494"/>
      <c r="Q376" s="494"/>
      <c r="R376" s="494"/>
      <c r="S376" s="496"/>
      <c r="T376" s="494"/>
      <c r="U376" s="494"/>
      <c r="V376" s="494"/>
      <c r="W376" s="494"/>
      <c r="X376" s="494"/>
      <c r="Y376" s="496"/>
      <c r="Z376" s="494"/>
      <c r="AA376" s="494"/>
      <c r="AB376" s="494"/>
      <c r="AC376" s="494"/>
      <c r="AD376" s="494"/>
      <c r="AE376" s="496"/>
      <c r="AF376" s="494"/>
      <c r="AG376" s="494"/>
      <c r="AH376" s="494"/>
      <c r="AI376" s="494"/>
      <c r="AJ376" s="494"/>
      <c r="AK376" s="494"/>
      <c r="AL376" s="494"/>
      <c r="AM376" s="494"/>
      <c r="AN376" s="494"/>
      <c r="AO376" s="494"/>
      <c r="AP376" s="494"/>
      <c r="AQ376" s="496"/>
      <c r="AR376" s="512"/>
    </row>
    <row r="377" spans="1:44" s="24" customFormat="1" ht="25.5" customHeight="1" x14ac:dyDescent="0.25">
      <c r="A377" s="494">
        <v>71</v>
      </c>
      <c r="B377" s="494">
        <v>297374</v>
      </c>
      <c r="C377" s="494" t="s">
        <v>540</v>
      </c>
      <c r="D377" s="494">
        <v>2.5030000000000001</v>
      </c>
      <c r="E377" s="494">
        <v>17521</v>
      </c>
      <c r="F377" s="495">
        <v>2.5030000000000001</v>
      </c>
      <c r="G377" s="497">
        <v>17521</v>
      </c>
      <c r="H377" s="535"/>
      <c r="I377" s="494"/>
      <c r="J377" s="494"/>
      <c r="K377" s="494"/>
      <c r="L377" s="494"/>
      <c r="M377" s="527"/>
      <c r="N377" s="493"/>
      <c r="O377" s="494"/>
      <c r="P377" s="494"/>
      <c r="Q377" s="494"/>
      <c r="R377" s="494"/>
      <c r="S377" s="496"/>
      <c r="T377" s="494"/>
      <c r="U377" s="494"/>
      <c r="V377" s="494"/>
      <c r="W377" s="494"/>
      <c r="X377" s="494"/>
      <c r="Y377" s="496"/>
      <c r="Z377" s="494"/>
      <c r="AA377" s="494"/>
      <c r="AB377" s="494"/>
      <c r="AC377" s="494"/>
      <c r="AD377" s="494"/>
      <c r="AE377" s="496"/>
      <c r="AF377" s="494"/>
      <c r="AG377" s="494"/>
      <c r="AH377" s="494"/>
      <c r="AI377" s="494"/>
      <c r="AJ377" s="494"/>
      <c r="AK377" s="494"/>
      <c r="AL377" s="494"/>
      <c r="AM377" s="494"/>
      <c r="AN377" s="494"/>
      <c r="AO377" s="494"/>
      <c r="AP377" s="494"/>
      <c r="AQ377" s="496"/>
      <c r="AR377" s="512"/>
    </row>
    <row r="378" spans="1:44" s="24" customFormat="1" x14ac:dyDescent="0.25">
      <c r="A378" s="784">
        <v>72</v>
      </c>
      <c r="B378" s="784">
        <v>297806</v>
      </c>
      <c r="C378" s="784" t="s">
        <v>541</v>
      </c>
      <c r="D378" s="784">
        <v>0.74299999999999999</v>
      </c>
      <c r="E378" s="784">
        <v>5917.3</v>
      </c>
      <c r="F378" s="785">
        <v>0.74299999999999999</v>
      </c>
      <c r="G378" s="786">
        <v>5917.3</v>
      </c>
      <c r="H378" s="783"/>
      <c r="I378" s="784"/>
      <c r="J378" s="784"/>
      <c r="K378" s="784"/>
      <c r="L378" s="784"/>
      <c r="M378" s="794"/>
      <c r="N378" s="792" t="s">
        <v>542</v>
      </c>
      <c r="O378" s="784"/>
      <c r="P378" s="481" t="s">
        <v>44</v>
      </c>
      <c r="Q378" s="481">
        <v>8</v>
      </c>
      <c r="R378" s="481" t="s">
        <v>331</v>
      </c>
      <c r="S378" s="485">
        <v>100</v>
      </c>
      <c r="T378" s="784"/>
      <c r="U378" s="784"/>
      <c r="V378" s="784"/>
      <c r="W378" s="784"/>
      <c r="X378" s="784"/>
      <c r="Y378" s="790"/>
      <c r="Z378" s="784"/>
      <c r="AA378" s="784"/>
      <c r="AB378" s="784"/>
      <c r="AC378" s="784"/>
      <c r="AD378" s="784"/>
      <c r="AE378" s="790"/>
      <c r="AF378" s="784"/>
      <c r="AG378" s="784"/>
      <c r="AH378" s="784"/>
      <c r="AI378" s="784"/>
      <c r="AJ378" s="784"/>
      <c r="AK378" s="784"/>
      <c r="AL378" s="784"/>
      <c r="AM378" s="784"/>
      <c r="AN378" s="784"/>
      <c r="AO378" s="784"/>
      <c r="AP378" s="784"/>
      <c r="AQ378" s="790"/>
      <c r="AR378" s="1002"/>
    </row>
    <row r="379" spans="1:44" s="24" customFormat="1" x14ac:dyDescent="0.25">
      <c r="A379" s="784"/>
      <c r="B379" s="784"/>
      <c r="C379" s="784"/>
      <c r="D379" s="784"/>
      <c r="E379" s="784"/>
      <c r="F379" s="785"/>
      <c r="G379" s="786"/>
      <c r="H379" s="783"/>
      <c r="I379" s="784"/>
      <c r="J379" s="784"/>
      <c r="K379" s="784"/>
      <c r="L379" s="784"/>
      <c r="M379" s="794"/>
      <c r="N379" s="792" t="s">
        <v>543</v>
      </c>
      <c r="O379" s="784"/>
      <c r="P379" s="481" t="s">
        <v>44</v>
      </c>
      <c r="Q379" s="481">
        <v>4</v>
      </c>
      <c r="R379" s="481" t="s">
        <v>331</v>
      </c>
      <c r="S379" s="485">
        <v>12</v>
      </c>
      <c r="T379" s="784"/>
      <c r="U379" s="784"/>
      <c r="V379" s="784"/>
      <c r="W379" s="784"/>
      <c r="X379" s="784"/>
      <c r="Y379" s="790"/>
      <c r="Z379" s="784"/>
      <c r="AA379" s="784"/>
      <c r="AB379" s="784"/>
      <c r="AC379" s="784"/>
      <c r="AD379" s="784"/>
      <c r="AE379" s="790"/>
      <c r="AF379" s="784"/>
      <c r="AG379" s="784"/>
      <c r="AH379" s="784"/>
      <c r="AI379" s="784"/>
      <c r="AJ379" s="784"/>
      <c r="AK379" s="784"/>
      <c r="AL379" s="784"/>
      <c r="AM379" s="784"/>
      <c r="AN379" s="784"/>
      <c r="AO379" s="784"/>
      <c r="AP379" s="784"/>
      <c r="AQ379" s="790"/>
      <c r="AR379" s="1002"/>
    </row>
    <row r="380" spans="1:44" s="24" customFormat="1" ht="15" customHeight="1" x14ac:dyDescent="0.25">
      <c r="A380" s="784"/>
      <c r="B380" s="784"/>
      <c r="C380" s="784"/>
      <c r="D380" s="784"/>
      <c r="E380" s="784"/>
      <c r="F380" s="785"/>
      <c r="G380" s="786"/>
      <c r="H380" s="783"/>
      <c r="I380" s="784"/>
      <c r="J380" s="784"/>
      <c r="K380" s="784"/>
      <c r="L380" s="784"/>
      <c r="M380" s="794"/>
      <c r="N380" s="792" t="s">
        <v>544</v>
      </c>
      <c r="O380" s="784"/>
      <c r="P380" s="784" t="s">
        <v>44</v>
      </c>
      <c r="Q380" s="784">
        <v>12</v>
      </c>
      <c r="R380" s="784" t="s">
        <v>331</v>
      </c>
      <c r="S380" s="790">
        <v>112</v>
      </c>
      <c r="T380" s="784"/>
      <c r="U380" s="784"/>
      <c r="V380" s="784"/>
      <c r="W380" s="784"/>
      <c r="X380" s="784"/>
      <c r="Y380" s="790"/>
      <c r="Z380" s="784"/>
      <c r="AA380" s="784"/>
      <c r="AB380" s="784"/>
      <c r="AC380" s="784"/>
      <c r="AD380" s="784"/>
      <c r="AE380" s="790"/>
      <c r="AF380" s="784"/>
      <c r="AG380" s="784"/>
      <c r="AH380" s="784"/>
      <c r="AI380" s="784"/>
      <c r="AJ380" s="784"/>
      <c r="AK380" s="784"/>
      <c r="AL380" s="784"/>
      <c r="AM380" s="784"/>
      <c r="AN380" s="784"/>
      <c r="AO380" s="784"/>
      <c r="AP380" s="784"/>
      <c r="AQ380" s="790"/>
      <c r="AR380" s="1002"/>
    </row>
    <row r="381" spans="1:44" s="24" customFormat="1" x14ac:dyDescent="0.25">
      <c r="A381" s="784"/>
      <c r="B381" s="784"/>
      <c r="C381" s="784"/>
      <c r="D381" s="784"/>
      <c r="E381" s="784"/>
      <c r="F381" s="785"/>
      <c r="G381" s="786"/>
      <c r="H381" s="783"/>
      <c r="I381" s="784"/>
      <c r="J381" s="784"/>
      <c r="K381" s="784"/>
      <c r="L381" s="784"/>
      <c r="M381" s="794"/>
      <c r="N381" s="792"/>
      <c r="O381" s="784"/>
      <c r="P381" s="784"/>
      <c r="Q381" s="784"/>
      <c r="R381" s="784"/>
      <c r="S381" s="790"/>
      <c r="T381" s="784"/>
      <c r="U381" s="784"/>
      <c r="V381" s="784"/>
      <c r="W381" s="784"/>
      <c r="X381" s="784"/>
      <c r="Y381" s="790"/>
      <c r="Z381" s="784"/>
      <c r="AA381" s="784"/>
      <c r="AB381" s="784"/>
      <c r="AC381" s="784"/>
      <c r="AD381" s="784"/>
      <c r="AE381" s="790"/>
      <c r="AF381" s="784"/>
      <c r="AG381" s="784"/>
      <c r="AH381" s="784"/>
      <c r="AI381" s="784"/>
      <c r="AJ381" s="784"/>
      <c r="AK381" s="784"/>
      <c r="AL381" s="784"/>
      <c r="AM381" s="784"/>
      <c r="AN381" s="784"/>
      <c r="AO381" s="784"/>
      <c r="AP381" s="784"/>
      <c r="AQ381" s="790"/>
      <c r="AR381" s="1002"/>
    </row>
    <row r="382" spans="1:44" s="24" customFormat="1" ht="30" x14ac:dyDescent="0.25">
      <c r="A382" s="784">
        <v>73</v>
      </c>
      <c r="B382" s="784">
        <v>297526</v>
      </c>
      <c r="C382" s="784" t="s">
        <v>545</v>
      </c>
      <c r="D382" s="784">
        <v>2.1389999999999998</v>
      </c>
      <c r="E382" s="784">
        <v>29526.7</v>
      </c>
      <c r="F382" s="785">
        <v>2.1389999999999998</v>
      </c>
      <c r="G382" s="786">
        <v>29526.7</v>
      </c>
      <c r="H382" s="536"/>
      <c r="I382" s="483"/>
      <c r="J382" s="483"/>
      <c r="K382" s="483"/>
      <c r="L382" s="483"/>
      <c r="M382" s="529"/>
      <c r="N382" s="792" t="s">
        <v>546</v>
      </c>
      <c r="O382" s="784"/>
      <c r="P382" s="481" t="s">
        <v>333</v>
      </c>
      <c r="Q382" s="481">
        <v>1</v>
      </c>
      <c r="R382" s="481" t="s">
        <v>12</v>
      </c>
      <c r="S382" s="485">
        <v>1553</v>
      </c>
      <c r="T382" s="784" t="s">
        <v>546</v>
      </c>
      <c r="U382" s="784"/>
      <c r="V382" s="481" t="s">
        <v>44</v>
      </c>
      <c r="W382" s="481">
        <v>24</v>
      </c>
      <c r="X382" s="481" t="s">
        <v>12</v>
      </c>
      <c r="Y382" s="485">
        <v>300</v>
      </c>
      <c r="Z382" s="784" t="s">
        <v>494</v>
      </c>
      <c r="AA382" s="784"/>
      <c r="AB382" s="481" t="s">
        <v>333</v>
      </c>
      <c r="AC382" s="481">
        <v>1</v>
      </c>
      <c r="AD382" s="481" t="s">
        <v>331</v>
      </c>
      <c r="AE382" s="485">
        <v>1960</v>
      </c>
      <c r="AF382" s="481"/>
      <c r="AG382" s="481"/>
      <c r="AH382" s="481"/>
      <c r="AI382" s="481"/>
      <c r="AJ382" s="481"/>
      <c r="AK382" s="481"/>
      <c r="AL382" s="481"/>
      <c r="AM382" s="481"/>
      <c r="AN382" s="481"/>
      <c r="AO382" s="481"/>
      <c r="AP382" s="481"/>
      <c r="AQ382" s="485"/>
      <c r="AR382" s="455"/>
    </row>
    <row r="383" spans="1:44" s="24" customFormat="1" ht="25.5" customHeight="1" x14ac:dyDescent="0.25">
      <c r="A383" s="784"/>
      <c r="B383" s="784"/>
      <c r="C383" s="784"/>
      <c r="D383" s="784"/>
      <c r="E383" s="784"/>
      <c r="F383" s="785"/>
      <c r="G383" s="786"/>
      <c r="H383" s="536"/>
      <c r="I383" s="483"/>
      <c r="J383" s="483"/>
      <c r="K383" s="483"/>
      <c r="L383" s="483"/>
      <c r="M383" s="529"/>
      <c r="N383" s="792" t="s">
        <v>547</v>
      </c>
      <c r="O383" s="784"/>
      <c r="P383" s="481" t="s">
        <v>333</v>
      </c>
      <c r="Q383" s="481">
        <v>1</v>
      </c>
      <c r="R383" s="481" t="s">
        <v>331</v>
      </c>
      <c r="S383" s="485">
        <v>1343</v>
      </c>
      <c r="T383" s="784" t="s">
        <v>548</v>
      </c>
      <c r="U383" s="784"/>
      <c r="V383" s="481" t="s">
        <v>44</v>
      </c>
      <c r="W383" s="481">
        <v>8</v>
      </c>
      <c r="X383" s="481" t="s">
        <v>12</v>
      </c>
      <c r="Y383" s="485">
        <v>100</v>
      </c>
      <c r="Z383" s="784"/>
      <c r="AA383" s="784"/>
      <c r="AB383" s="481"/>
      <c r="AC383" s="481"/>
      <c r="AD383" s="481"/>
      <c r="AE383" s="485"/>
      <c r="AF383" s="481"/>
      <c r="AG383" s="481"/>
      <c r="AH383" s="481"/>
      <c r="AI383" s="481"/>
      <c r="AJ383" s="481"/>
      <c r="AK383" s="481"/>
      <c r="AL383" s="481"/>
      <c r="AM383" s="481"/>
      <c r="AN383" s="481"/>
      <c r="AO383" s="481"/>
      <c r="AP383" s="481"/>
      <c r="AQ383" s="485"/>
      <c r="AR383" s="455"/>
    </row>
    <row r="384" spans="1:44" s="24" customFormat="1" ht="25.5" customHeight="1" x14ac:dyDescent="0.25">
      <c r="A384" s="784"/>
      <c r="B384" s="784"/>
      <c r="C384" s="784"/>
      <c r="D384" s="784"/>
      <c r="E384" s="784"/>
      <c r="F384" s="785"/>
      <c r="G384" s="786"/>
      <c r="H384" s="536"/>
      <c r="I384" s="483"/>
      <c r="J384" s="483"/>
      <c r="K384" s="483"/>
      <c r="L384" s="483"/>
      <c r="M384" s="529"/>
      <c r="N384" s="792" t="s">
        <v>549</v>
      </c>
      <c r="O384" s="784"/>
      <c r="P384" s="481" t="s">
        <v>333</v>
      </c>
      <c r="Q384" s="481">
        <v>1</v>
      </c>
      <c r="R384" s="481" t="s">
        <v>12</v>
      </c>
      <c r="S384" s="485">
        <v>1910</v>
      </c>
      <c r="T384" s="784" t="s">
        <v>549</v>
      </c>
      <c r="U384" s="784"/>
      <c r="V384" s="481" t="s">
        <v>44</v>
      </c>
      <c r="W384" s="481">
        <v>32</v>
      </c>
      <c r="X384" s="481" t="s">
        <v>12</v>
      </c>
      <c r="Y384" s="485">
        <v>400</v>
      </c>
      <c r="Z384" s="481"/>
      <c r="AA384" s="481"/>
      <c r="AB384" s="481"/>
      <c r="AC384" s="481"/>
      <c r="AD384" s="481"/>
      <c r="AE384" s="485"/>
      <c r="AF384" s="481"/>
      <c r="AG384" s="481"/>
      <c r="AH384" s="481"/>
      <c r="AI384" s="481"/>
      <c r="AJ384" s="481"/>
      <c r="AK384" s="481"/>
      <c r="AL384" s="481"/>
      <c r="AM384" s="481"/>
      <c r="AN384" s="481"/>
      <c r="AO384" s="481"/>
      <c r="AP384" s="481"/>
      <c r="AQ384" s="485"/>
      <c r="AR384" s="455"/>
    </row>
    <row r="385" spans="1:44" s="24" customFormat="1" ht="45" x14ac:dyDescent="0.25">
      <c r="A385" s="784"/>
      <c r="B385" s="784"/>
      <c r="C385" s="784"/>
      <c r="D385" s="784"/>
      <c r="E385" s="784"/>
      <c r="F385" s="785"/>
      <c r="G385" s="786"/>
      <c r="H385" s="536"/>
      <c r="I385" s="483"/>
      <c r="J385" s="483"/>
      <c r="K385" s="483"/>
      <c r="L385" s="483"/>
      <c r="M385" s="529"/>
      <c r="N385" s="479"/>
      <c r="O385" s="481"/>
      <c r="P385" s="481"/>
      <c r="Q385" s="481"/>
      <c r="R385" s="481"/>
      <c r="S385" s="485"/>
      <c r="T385" s="784"/>
      <c r="U385" s="784"/>
      <c r="V385" s="481" t="s">
        <v>440</v>
      </c>
      <c r="W385" s="481">
        <v>350</v>
      </c>
      <c r="X385" s="481" t="s">
        <v>14</v>
      </c>
      <c r="Y385" s="485">
        <f>W385*3</f>
        <v>1050</v>
      </c>
      <c r="Z385" s="481"/>
      <c r="AA385" s="481"/>
      <c r="AB385" s="481"/>
      <c r="AC385" s="481"/>
      <c r="AD385" s="481"/>
      <c r="AE385" s="485"/>
      <c r="AF385" s="481"/>
      <c r="AG385" s="481"/>
      <c r="AH385" s="481"/>
      <c r="AI385" s="481"/>
      <c r="AJ385" s="481"/>
      <c r="AK385" s="481"/>
      <c r="AL385" s="481"/>
      <c r="AM385" s="481"/>
      <c r="AN385" s="481"/>
      <c r="AO385" s="481"/>
      <c r="AP385" s="481"/>
      <c r="AQ385" s="485"/>
      <c r="AR385" s="455"/>
    </row>
    <row r="386" spans="1:44" s="24" customFormat="1" ht="25.5" customHeight="1" x14ac:dyDescent="0.25">
      <c r="A386" s="784"/>
      <c r="B386" s="784"/>
      <c r="C386" s="784"/>
      <c r="D386" s="784"/>
      <c r="E386" s="784"/>
      <c r="F386" s="785"/>
      <c r="G386" s="786"/>
      <c r="H386" s="536"/>
      <c r="I386" s="483"/>
      <c r="J386" s="483"/>
      <c r="K386" s="483"/>
      <c r="L386" s="483"/>
      <c r="M386" s="529"/>
      <c r="N386" s="479"/>
      <c r="O386" s="481"/>
      <c r="P386" s="481"/>
      <c r="Q386" s="481"/>
      <c r="R386" s="481"/>
      <c r="S386" s="485"/>
      <c r="T386" s="784" t="s">
        <v>550</v>
      </c>
      <c r="U386" s="784"/>
      <c r="V386" s="481" t="s">
        <v>44</v>
      </c>
      <c r="W386" s="481">
        <v>8</v>
      </c>
      <c r="X386" s="481" t="s">
        <v>331</v>
      </c>
      <c r="Y386" s="485">
        <v>100</v>
      </c>
      <c r="Z386" s="481"/>
      <c r="AA386" s="481"/>
      <c r="AB386" s="481"/>
      <c r="AC386" s="481"/>
      <c r="AD386" s="481"/>
      <c r="AE386" s="485"/>
      <c r="AF386" s="481"/>
      <c r="AG386" s="481"/>
      <c r="AH386" s="481"/>
      <c r="AI386" s="481"/>
      <c r="AJ386" s="481"/>
      <c r="AK386" s="481"/>
      <c r="AL386" s="481"/>
      <c r="AM386" s="481"/>
      <c r="AN386" s="481"/>
      <c r="AO386" s="481"/>
      <c r="AP386" s="481"/>
      <c r="AQ386" s="485"/>
      <c r="AR386" s="455"/>
    </row>
    <row r="387" spans="1:44" s="24" customFormat="1" x14ac:dyDescent="0.25">
      <c r="A387" s="784"/>
      <c r="B387" s="784"/>
      <c r="C387" s="784"/>
      <c r="D387" s="784"/>
      <c r="E387" s="784"/>
      <c r="F387" s="785"/>
      <c r="G387" s="786"/>
      <c r="H387" s="536"/>
      <c r="I387" s="483"/>
      <c r="J387" s="483"/>
      <c r="K387" s="483"/>
      <c r="L387" s="483"/>
      <c r="M387" s="529"/>
      <c r="N387" s="479"/>
      <c r="O387" s="481"/>
      <c r="P387" s="481"/>
      <c r="Q387" s="481"/>
      <c r="R387" s="481"/>
      <c r="S387" s="485"/>
      <c r="T387" s="784" t="s">
        <v>551</v>
      </c>
      <c r="U387" s="784"/>
      <c r="V387" s="481" t="s">
        <v>44</v>
      </c>
      <c r="W387" s="481">
        <v>8</v>
      </c>
      <c r="X387" s="481" t="s">
        <v>331</v>
      </c>
      <c r="Y387" s="485">
        <v>100</v>
      </c>
      <c r="Z387" s="481"/>
      <c r="AA387" s="481"/>
      <c r="AB387" s="481"/>
      <c r="AC387" s="481"/>
      <c r="AD387" s="481"/>
      <c r="AE387" s="485"/>
      <c r="AF387" s="481"/>
      <c r="AG387" s="481"/>
      <c r="AH387" s="481"/>
      <c r="AI387" s="481"/>
      <c r="AJ387" s="481"/>
      <c r="AK387" s="481"/>
      <c r="AL387" s="481"/>
      <c r="AM387" s="481"/>
      <c r="AN387" s="481"/>
      <c r="AO387" s="481"/>
      <c r="AP387" s="481"/>
      <c r="AQ387" s="485"/>
      <c r="AR387" s="455"/>
    </row>
    <row r="388" spans="1:44" s="24" customFormat="1" ht="25.5" customHeight="1" x14ac:dyDescent="0.25">
      <c r="A388" s="784"/>
      <c r="B388" s="784"/>
      <c r="C388" s="784"/>
      <c r="D388" s="784"/>
      <c r="E388" s="784"/>
      <c r="F388" s="785"/>
      <c r="G388" s="786"/>
      <c r="H388" s="536"/>
      <c r="I388" s="483"/>
      <c r="J388" s="483"/>
      <c r="K388" s="483"/>
      <c r="L388" s="483"/>
      <c r="M388" s="529"/>
      <c r="N388" s="479"/>
      <c r="O388" s="481"/>
      <c r="P388" s="481"/>
      <c r="Q388" s="481"/>
      <c r="R388" s="481"/>
      <c r="S388" s="485"/>
      <c r="T388" s="784"/>
      <c r="U388" s="784"/>
      <c r="V388" s="481" t="s">
        <v>440</v>
      </c>
      <c r="W388" s="481">
        <v>60</v>
      </c>
      <c r="X388" s="481" t="s">
        <v>431</v>
      </c>
      <c r="Y388" s="485">
        <v>180</v>
      </c>
      <c r="Z388" s="481"/>
      <c r="AA388" s="481"/>
      <c r="AB388" s="481"/>
      <c r="AC388" s="481"/>
      <c r="AD388" s="481"/>
      <c r="AE388" s="485"/>
      <c r="AF388" s="481"/>
      <c r="AG388" s="481"/>
      <c r="AH388" s="481"/>
      <c r="AI388" s="481"/>
      <c r="AJ388" s="481"/>
      <c r="AK388" s="481"/>
      <c r="AL388" s="481"/>
      <c r="AM388" s="481"/>
      <c r="AN388" s="481"/>
      <c r="AO388" s="481"/>
      <c r="AP388" s="481"/>
      <c r="AQ388" s="485"/>
      <c r="AR388" s="455"/>
    </row>
    <row r="389" spans="1:44" s="24" customFormat="1" x14ac:dyDescent="0.25">
      <c r="A389" s="784"/>
      <c r="B389" s="784"/>
      <c r="C389" s="784"/>
      <c r="D389" s="784"/>
      <c r="E389" s="784"/>
      <c r="F389" s="785"/>
      <c r="G389" s="786"/>
      <c r="H389" s="536"/>
      <c r="I389" s="483"/>
      <c r="J389" s="483"/>
      <c r="K389" s="483"/>
      <c r="L389" s="483"/>
      <c r="M389" s="529"/>
      <c r="N389" s="479"/>
      <c r="O389" s="481"/>
      <c r="P389" s="481"/>
      <c r="Q389" s="481"/>
      <c r="R389" s="481"/>
      <c r="S389" s="485"/>
      <c r="T389" s="784" t="s">
        <v>552</v>
      </c>
      <c r="U389" s="784"/>
      <c r="V389" s="481" t="s">
        <v>44</v>
      </c>
      <c r="W389" s="481">
        <v>24</v>
      </c>
      <c r="X389" s="481" t="s">
        <v>331</v>
      </c>
      <c r="Y389" s="485">
        <v>224</v>
      </c>
      <c r="Z389" s="481"/>
      <c r="AA389" s="481"/>
      <c r="AB389" s="481"/>
      <c r="AC389" s="481"/>
      <c r="AD389" s="481"/>
      <c r="AE389" s="485"/>
      <c r="AF389" s="481"/>
      <c r="AG389" s="481"/>
      <c r="AH389" s="481"/>
      <c r="AI389" s="481"/>
      <c r="AJ389" s="481"/>
      <c r="AK389" s="481"/>
      <c r="AL389" s="481"/>
      <c r="AM389" s="481"/>
      <c r="AN389" s="481"/>
      <c r="AO389" s="481"/>
      <c r="AP389" s="481"/>
      <c r="AQ389" s="485"/>
      <c r="AR389" s="455"/>
    </row>
    <row r="390" spans="1:44" s="24" customFormat="1" ht="45" x14ac:dyDescent="0.25">
      <c r="A390" s="784"/>
      <c r="B390" s="784"/>
      <c r="C390" s="784"/>
      <c r="D390" s="784"/>
      <c r="E390" s="784"/>
      <c r="F390" s="785"/>
      <c r="G390" s="786"/>
      <c r="H390" s="536"/>
      <c r="I390" s="483"/>
      <c r="J390" s="483"/>
      <c r="K390" s="483"/>
      <c r="L390" s="483"/>
      <c r="M390" s="529"/>
      <c r="N390" s="479"/>
      <c r="O390" s="481"/>
      <c r="P390" s="481"/>
      <c r="Q390" s="481"/>
      <c r="R390" s="481"/>
      <c r="S390" s="485"/>
      <c r="T390" s="784"/>
      <c r="U390" s="784"/>
      <c r="V390" s="481" t="s">
        <v>440</v>
      </c>
      <c r="W390" s="481">
        <v>200</v>
      </c>
      <c r="X390" s="481" t="s">
        <v>14</v>
      </c>
      <c r="Y390" s="485">
        <v>600</v>
      </c>
      <c r="Z390" s="481"/>
      <c r="AA390" s="481"/>
      <c r="AB390" s="481"/>
      <c r="AC390" s="481"/>
      <c r="AD390" s="481"/>
      <c r="AE390" s="485"/>
      <c r="AF390" s="481"/>
      <c r="AG390" s="481"/>
      <c r="AH390" s="481"/>
      <c r="AI390" s="481"/>
      <c r="AJ390" s="481"/>
      <c r="AK390" s="481"/>
      <c r="AL390" s="481"/>
      <c r="AM390" s="481"/>
      <c r="AN390" s="481"/>
      <c r="AO390" s="481"/>
      <c r="AP390" s="481"/>
      <c r="AQ390" s="485"/>
      <c r="AR390" s="455"/>
    </row>
    <row r="391" spans="1:44" s="24" customFormat="1" x14ac:dyDescent="0.25">
      <c r="A391" s="784"/>
      <c r="B391" s="784"/>
      <c r="C391" s="784"/>
      <c r="D391" s="784"/>
      <c r="E391" s="784"/>
      <c r="F391" s="785"/>
      <c r="G391" s="786"/>
      <c r="H391" s="536"/>
      <c r="I391" s="483"/>
      <c r="J391" s="483"/>
      <c r="K391" s="483"/>
      <c r="L391" s="483"/>
      <c r="M391" s="529"/>
      <c r="N391" s="479"/>
      <c r="O391" s="481"/>
      <c r="P391" s="481"/>
      <c r="Q391" s="481"/>
      <c r="R391" s="481"/>
      <c r="S391" s="485"/>
      <c r="T391" s="784" t="s">
        <v>553</v>
      </c>
      <c r="U391" s="784"/>
      <c r="V391" s="481" t="s">
        <v>44</v>
      </c>
      <c r="W391" s="481">
        <v>32</v>
      </c>
      <c r="X391" s="481" t="s">
        <v>331</v>
      </c>
      <c r="Y391" s="485">
        <v>400</v>
      </c>
      <c r="Z391" s="481"/>
      <c r="AA391" s="481"/>
      <c r="AB391" s="481"/>
      <c r="AC391" s="481"/>
      <c r="AD391" s="481"/>
      <c r="AE391" s="485"/>
      <c r="AF391" s="481"/>
      <c r="AG391" s="481"/>
      <c r="AH391" s="481"/>
      <c r="AI391" s="481"/>
      <c r="AJ391" s="481"/>
      <c r="AK391" s="481"/>
      <c r="AL391" s="481"/>
      <c r="AM391" s="481"/>
      <c r="AN391" s="481"/>
      <c r="AO391" s="481"/>
      <c r="AP391" s="481"/>
      <c r="AQ391" s="485"/>
      <c r="AR391" s="455"/>
    </row>
    <row r="392" spans="1:44" s="24" customFormat="1" x14ac:dyDescent="0.25">
      <c r="A392" s="784"/>
      <c r="B392" s="784"/>
      <c r="C392" s="784"/>
      <c r="D392" s="784"/>
      <c r="E392" s="784"/>
      <c r="F392" s="785"/>
      <c r="G392" s="786"/>
      <c r="H392" s="536"/>
      <c r="I392" s="483"/>
      <c r="J392" s="483"/>
      <c r="K392" s="483"/>
      <c r="L392" s="483"/>
      <c r="M392" s="529"/>
      <c r="N392" s="479"/>
      <c r="O392" s="481"/>
      <c r="P392" s="481"/>
      <c r="Q392" s="481"/>
      <c r="R392" s="481"/>
      <c r="S392" s="485"/>
      <c r="T392" s="784"/>
      <c r="U392" s="784"/>
      <c r="V392" s="481" t="s">
        <v>378</v>
      </c>
      <c r="W392" s="481">
        <v>200</v>
      </c>
      <c r="X392" s="481" t="s">
        <v>431</v>
      </c>
      <c r="Y392" s="485">
        <v>600</v>
      </c>
      <c r="Z392" s="481"/>
      <c r="AA392" s="481"/>
      <c r="AB392" s="481"/>
      <c r="AC392" s="481"/>
      <c r="AD392" s="481"/>
      <c r="AE392" s="485"/>
      <c r="AF392" s="481"/>
      <c r="AG392" s="481"/>
      <c r="AH392" s="481"/>
      <c r="AI392" s="481"/>
      <c r="AJ392" s="481"/>
      <c r="AK392" s="481"/>
      <c r="AL392" s="481"/>
      <c r="AM392" s="481"/>
      <c r="AN392" s="481"/>
      <c r="AO392" s="481"/>
      <c r="AP392" s="481"/>
      <c r="AQ392" s="485"/>
      <c r="AR392" s="455"/>
    </row>
    <row r="393" spans="1:44" s="24" customFormat="1" ht="45" x14ac:dyDescent="0.25">
      <c r="A393" s="784"/>
      <c r="B393" s="784"/>
      <c r="C393" s="784"/>
      <c r="D393" s="784"/>
      <c r="E393" s="784"/>
      <c r="F393" s="785"/>
      <c r="G393" s="786"/>
      <c r="H393" s="536"/>
      <c r="I393" s="483"/>
      <c r="J393" s="483"/>
      <c r="K393" s="483"/>
      <c r="L393" s="483"/>
      <c r="M393" s="529"/>
      <c r="N393" s="479"/>
      <c r="O393" s="481"/>
      <c r="P393" s="481"/>
      <c r="Q393" s="481"/>
      <c r="R393" s="481"/>
      <c r="S393" s="485"/>
      <c r="T393" s="784" t="s">
        <v>547</v>
      </c>
      <c r="U393" s="784"/>
      <c r="V393" s="481" t="s">
        <v>440</v>
      </c>
      <c r="W393" s="481">
        <v>200</v>
      </c>
      <c r="X393" s="481" t="s">
        <v>431</v>
      </c>
      <c r="Y393" s="485">
        <f>W393*3</f>
        <v>600</v>
      </c>
      <c r="Z393" s="481"/>
      <c r="AA393" s="481"/>
      <c r="AB393" s="481"/>
      <c r="AC393" s="481"/>
      <c r="AD393" s="481"/>
      <c r="AE393" s="485"/>
      <c r="AF393" s="481"/>
      <c r="AG393" s="481"/>
      <c r="AH393" s="481"/>
      <c r="AI393" s="481"/>
      <c r="AJ393" s="481"/>
      <c r="AK393" s="481"/>
      <c r="AL393" s="481"/>
      <c r="AM393" s="481"/>
      <c r="AN393" s="481"/>
      <c r="AO393" s="481"/>
      <c r="AP393" s="481"/>
      <c r="AQ393" s="485"/>
      <c r="AR393" s="455"/>
    </row>
    <row r="394" spans="1:44" s="24" customFormat="1" ht="45" x14ac:dyDescent="0.25">
      <c r="A394" s="784"/>
      <c r="B394" s="784"/>
      <c r="C394" s="784"/>
      <c r="D394" s="784"/>
      <c r="E394" s="784"/>
      <c r="F394" s="785"/>
      <c r="G394" s="786"/>
      <c r="H394" s="536"/>
      <c r="I394" s="483"/>
      <c r="J394" s="483"/>
      <c r="K394" s="483"/>
      <c r="L394" s="483"/>
      <c r="M394" s="529"/>
      <c r="N394" s="479"/>
      <c r="O394" s="481"/>
      <c r="P394" s="481"/>
      <c r="Q394" s="481"/>
      <c r="R394" s="481"/>
      <c r="S394" s="485"/>
      <c r="T394" s="784" t="s">
        <v>554</v>
      </c>
      <c r="U394" s="784"/>
      <c r="V394" s="481" t="s">
        <v>440</v>
      </c>
      <c r="W394" s="481">
        <v>100</v>
      </c>
      <c r="X394" s="481" t="s">
        <v>14</v>
      </c>
      <c r="Y394" s="485">
        <v>300</v>
      </c>
      <c r="Z394" s="481"/>
      <c r="AA394" s="481"/>
      <c r="AB394" s="481"/>
      <c r="AC394" s="481"/>
      <c r="AD394" s="481"/>
      <c r="AE394" s="485"/>
      <c r="AF394" s="481"/>
      <c r="AG394" s="481"/>
      <c r="AH394" s="481"/>
      <c r="AI394" s="481"/>
      <c r="AJ394" s="481"/>
      <c r="AK394" s="481"/>
      <c r="AL394" s="481"/>
      <c r="AM394" s="481"/>
      <c r="AN394" s="481"/>
      <c r="AO394" s="481"/>
      <c r="AP394" s="481"/>
      <c r="AQ394" s="485"/>
      <c r="AR394" s="455"/>
    </row>
    <row r="395" spans="1:44" s="24" customFormat="1" ht="45" x14ac:dyDescent="0.25">
      <c r="A395" s="784"/>
      <c r="B395" s="784"/>
      <c r="C395" s="784"/>
      <c r="D395" s="784"/>
      <c r="E395" s="784"/>
      <c r="F395" s="785"/>
      <c r="G395" s="786"/>
      <c r="H395" s="536"/>
      <c r="I395" s="483"/>
      <c r="J395" s="483"/>
      <c r="K395" s="483"/>
      <c r="L395" s="483"/>
      <c r="M395" s="529"/>
      <c r="N395" s="479"/>
      <c r="O395" s="481"/>
      <c r="P395" s="481"/>
      <c r="Q395" s="481"/>
      <c r="R395" s="481"/>
      <c r="S395" s="485"/>
      <c r="T395" s="784" t="s">
        <v>494</v>
      </c>
      <c r="U395" s="784"/>
      <c r="V395" s="481" t="s">
        <v>440</v>
      </c>
      <c r="W395" s="481">
        <v>400</v>
      </c>
      <c r="X395" s="481" t="s">
        <v>14</v>
      </c>
      <c r="Y395" s="485">
        <v>1200</v>
      </c>
      <c r="Z395" s="481"/>
      <c r="AA395" s="481"/>
      <c r="AB395" s="481"/>
      <c r="AC395" s="481"/>
      <c r="AD395" s="481"/>
      <c r="AE395" s="485"/>
      <c r="AF395" s="481"/>
      <c r="AG395" s="481"/>
      <c r="AH395" s="481"/>
      <c r="AI395" s="481"/>
      <c r="AJ395" s="481"/>
      <c r="AK395" s="481"/>
      <c r="AL395" s="481"/>
      <c r="AM395" s="481"/>
      <c r="AN395" s="481"/>
      <c r="AO395" s="481"/>
      <c r="AP395" s="481"/>
      <c r="AQ395" s="485"/>
      <c r="AR395" s="455"/>
    </row>
    <row r="396" spans="1:44" s="24" customFormat="1" x14ac:dyDescent="0.25">
      <c r="A396" s="784"/>
      <c r="B396" s="784"/>
      <c r="C396" s="784"/>
      <c r="D396" s="784"/>
      <c r="E396" s="784"/>
      <c r="F396" s="785"/>
      <c r="G396" s="786"/>
      <c r="H396" s="535"/>
      <c r="I396" s="481"/>
      <c r="J396" s="481"/>
      <c r="K396" s="481"/>
      <c r="L396" s="481"/>
      <c r="M396" s="527"/>
      <c r="N396" s="479"/>
      <c r="O396" s="481"/>
      <c r="P396" s="481"/>
      <c r="Q396" s="481"/>
      <c r="R396" s="481"/>
      <c r="S396" s="485"/>
      <c r="T396" s="481"/>
      <c r="U396" s="481"/>
      <c r="V396" s="481"/>
      <c r="W396" s="481"/>
      <c r="X396" s="481"/>
      <c r="Y396" s="485"/>
      <c r="Z396" s="481"/>
      <c r="AA396" s="481"/>
      <c r="AB396" s="481"/>
      <c r="AC396" s="481"/>
      <c r="AD396" s="481"/>
      <c r="AE396" s="485"/>
      <c r="AF396" s="481"/>
      <c r="AG396" s="481"/>
      <c r="AH396" s="481"/>
      <c r="AI396" s="481"/>
      <c r="AJ396" s="481"/>
      <c r="AK396" s="481"/>
      <c r="AL396" s="481"/>
      <c r="AM396" s="481"/>
      <c r="AN396" s="481"/>
      <c r="AO396" s="481"/>
      <c r="AP396" s="481"/>
      <c r="AQ396" s="485"/>
      <c r="AR396" s="455"/>
    </row>
    <row r="397" spans="1:44" s="24" customFormat="1" ht="25.5" customHeight="1" x14ac:dyDescent="0.25">
      <c r="A397" s="481">
        <v>74</v>
      </c>
      <c r="B397" s="481">
        <v>298217</v>
      </c>
      <c r="C397" s="481" t="s">
        <v>555</v>
      </c>
      <c r="D397" s="481">
        <v>0.318</v>
      </c>
      <c r="E397" s="481">
        <v>1942</v>
      </c>
      <c r="F397" s="483">
        <v>0.318</v>
      </c>
      <c r="G397" s="486">
        <v>1942</v>
      </c>
      <c r="H397" s="535"/>
      <c r="I397" s="481"/>
      <c r="J397" s="481"/>
      <c r="K397" s="481"/>
      <c r="L397" s="481"/>
      <c r="M397" s="527"/>
      <c r="N397" s="479"/>
      <c r="O397" s="481"/>
      <c r="P397" s="481"/>
      <c r="Q397" s="481"/>
      <c r="R397" s="481"/>
      <c r="S397" s="485"/>
      <c r="T397" s="481"/>
      <c r="U397" s="481"/>
      <c r="V397" s="481"/>
      <c r="W397" s="481"/>
      <c r="X397" s="481"/>
      <c r="Y397" s="485"/>
      <c r="Z397" s="481"/>
      <c r="AA397" s="481"/>
      <c r="AB397" s="481"/>
      <c r="AC397" s="481"/>
      <c r="AD397" s="481"/>
      <c r="AE397" s="485"/>
      <c r="AF397" s="481"/>
      <c r="AG397" s="481"/>
      <c r="AH397" s="481"/>
      <c r="AI397" s="481"/>
      <c r="AJ397" s="481"/>
      <c r="AK397" s="481"/>
      <c r="AL397" s="481"/>
      <c r="AM397" s="481"/>
      <c r="AN397" s="481"/>
      <c r="AO397" s="481"/>
      <c r="AP397" s="481"/>
      <c r="AQ397" s="485"/>
      <c r="AR397" s="455"/>
    </row>
    <row r="398" spans="1:44" s="24" customFormat="1" ht="25.5" customHeight="1" x14ac:dyDescent="0.25">
      <c r="A398" s="481">
        <v>75</v>
      </c>
      <c r="B398" s="481">
        <v>298049</v>
      </c>
      <c r="C398" s="481" t="s">
        <v>556</v>
      </c>
      <c r="D398" s="481">
        <v>0.48099999999999998</v>
      </c>
      <c r="E398" s="481">
        <v>3073.7</v>
      </c>
      <c r="F398" s="483">
        <v>0.48099999999999998</v>
      </c>
      <c r="G398" s="486">
        <v>3073.7</v>
      </c>
      <c r="H398" s="535"/>
      <c r="I398" s="481"/>
      <c r="J398" s="481"/>
      <c r="K398" s="481"/>
      <c r="L398" s="481"/>
      <c r="M398" s="527"/>
      <c r="N398" s="479"/>
      <c r="O398" s="481"/>
      <c r="P398" s="481"/>
      <c r="Q398" s="481"/>
      <c r="R398" s="481"/>
      <c r="S398" s="485"/>
      <c r="T398" s="481"/>
      <c r="U398" s="481"/>
      <c r="V398" s="481"/>
      <c r="W398" s="481"/>
      <c r="X398" s="481"/>
      <c r="Y398" s="485"/>
      <c r="Z398" s="481"/>
      <c r="AA398" s="481"/>
      <c r="AB398" s="481"/>
      <c r="AC398" s="481"/>
      <c r="AD398" s="481"/>
      <c r="AE398" s="485"/>
      <c r="AF398" s="481"/>
      <c r="AG398" s="481"/>
      <c r="AH398" s="481"/>
      <c r="AI398" s="481"/>
      <c r="AJ398" s="481"/>
      <c r="AK398" s="481"/>
      <c r="AL398" s="481"/>
      <c r="AM398" s="481"/>
      <c r="AN398" s="481"/>
      <c r="AO398" s="481"/>
      <c r="AP398" s="481"/>
      <c r="AQ398" s="485"/>
      <c r="AR398" s="455"/>
    </row>
    <row r="399" spans="1:44" s="24" customFormat="1" ht="39" customHeight="1" x14ac:dyDescent="0.25">
      <c r="A399" s="784">
        <v>76</v>
      </c>
      <c r="B399" s="784">
        <v>297357</v>
      </c>
      <c r="C399" s="784" t="s">
        <v>557</v>
      </c>
      <c r="D399" s="784">
        <v>1.5980000000000001</v>
      </c>
      <c r="E399" s="784">
        <v>16648.900000000001</v>
      </c>
      <c r="F399" s="785">
        <v>1.5980000000000001</v>
      </c>
      <c r="G399" s="786">
        <v>16648.900000000001</v>
      </c>
      <c r="H399" s="783" t="s">
        <v>558</v>
      </c>
      <c r="I399" s="784"/>
      <c r="J399" s="481" t="s">
        <v>333</v>
      </c>
      <c r="K399" s="481">
        <v>1</v>
      </c>
      <c r="L399" s="481" t="s">
        <v>12</v>
      </c>
      <c r="M399" s="567">
        <v>1719.30286</v>
      </c>
      <c r="N399" s="479"/>
      <c r="O399" s="481"/>
      <c r="P399" s="481"/>
      <c r="Q399" s="481"/>
      <c r="R399" s="481"/>
      <c r="S399" s="485"/>
      <c r="T399" s="483"/>
      <c r="U399" s="483"/>
      <c r="V399" s="483"/>
      <c r="W399" s="483"/>
      <c r="X399" s="483"/>
      <c r="Y399" s="198"/>
      <c r="Z399" s="784"/>
      <c r="AA399" s="784"/>
      <c r="AB399" s="481"/>
      <c r="AC399" s="481"/>
      <c r="AD399" s="481"/>
      <c r="AE399" s="485"/>
      <c r="AF399" s="481"/>
      <c r="AG399" s="481"/>
      <c r="AH399" s="481"/>
      <c r="AI399" s="481"/>
      <c r="AJ399" s="481"/>
      <c r="AK399" s="481"/>
      <c r="AL399" s="481"/>
      <c r="AM399" s="481"/>
      <c r="AN399" s="481"/>
      <c r="AO399" s="481"/>
      <c r="AP399" s="481"/>
      <c r="AQ399" s="485"/>
      <c r="AR399" s="455"/>
    </row>
    <row r="400" spans="1:44" s="24" customFormat="1" ht="37.5" customHeight="1" x14ac:dyDescent="0.25">
      <c r="A400" s="784"/>
      <c r="B400" s="784"/>
      <c r="C400" s="784"/>
      <c r="D400" s="784"/>
      <c r="E400" s="784"/>
      <c r="F400" s="785"/>
      <c r="G400" s="786"/>
      <c r="H400" s="783" t="s">
        <v>415</v>
      </c>
      <c r="I400" s="784"/>
      <c r="J400" s="481" t="s">
        <v>333</v>
      </c>
      <c r="K400" s="481">
        <v>1</v>
      </c>
      <c r="L400" s="481" t="s">
        <v>331</v>
      </c>
      <c r="M400" s="567">
        <v>1467.4172900000001</v>
      </c>
      <c r="N400" s="792" t="s">
        <v>559</v>
      </c>
      <c r="O400" s="784"/>
      <c r="P400" s="481" t="s">
        <v>44</v>
      </c>
      <c r="Q400" s="481">
        <v>8</v>
      </c>
      <c r="R400" s="481" t="s">
        <v>12</v>
      </c>
      <c r="S400" s="485">
        <v>100</v>
      </c>
      <c r="T400" s="481"/>
      <c r="U400" s="481"/>
      <c r="V400" s="481"/>
      <c r="W400" s="481"/>
      <c r="X400" s="481"/>
      <c r="Y400" s="485"/>
      <c r="Z400" s="483"/>
      <c r="AA400" s="483"/>
      <c r="AB400" s="483"/>
      <c r="AC400" s="483"/>
      <c r="AD400" s="483"/>
      <c r="AE400" s="198"/>
      <c r="AF400" s="481"/>
      <c r="AG400" s="481"/>
      <c r="AH400" s="481"/>
      <c r="AI400" s="481"/>
      <c r="AJ400" s="481"/>
      <c r="AK400" s="481"/>
      <c r="AL400" s="481"/>
      <c r="AM400" s="481"/>
      <c r="AN400" s="481"/>
      <c r="AO400" s="481"/>
      <c r="AP400" s="481"/>
      <c r="AQ400" s="485"/>
      <c r="AR400" s="455"/>
    </row>
    <row r="401" spans="1:44" s="24" customFormat="1" x14ac:dyDescent="0.25">
      <c r="A401" s="784"/>
      <c r="B401" s="784"/>
      <c r="C401" s="784"/>
      <c r="D401" s="784"/>
      <c r="E401" s="784"/>
      <c r="F401" s="785"/>
      <c r="G401" s="786"/>
      <c r="H401" s="797" t="s">
        <v>558</v>
      </c>
      <c r="I401" s="798"/>
      <c r="J401" s="480" t="s">
        <v>767</v>
      </c>
      <c r="K401" s="480">
        <v>113.2</v>
      </c>
      <c r="L401" s="480" t="s">
        <v>6</v>
      </c>
      <c r="M401" s="572">
        <v>48.067140000000002</v>
      </c>
      <c r="N401" s="792" t="s">
        <v>560</v>
      </c>
      <c r="O401" s="784"/>
      <c r="P401" s="481" t="s">
        <v>44</v>
      </c>
      <c r="Q401" s="481">
        <v>8</v>
      </c>
      <c r="R401" s="481" t="s">
        <v>12</v>
      </c>
      <c r="S401" s="485">
        <v>100</v>
      </c>
      <c r="T401" s="481"/>
      <c r="U401" s="481"/>
      <c r="V401" s="481"/>
      <c r="W401" s="481"/>
      <c r="X401" s="481"/>
      <c r="Y401" s="485"/>
      <c r="Z401" s="483"/>
      <c r="AA401" s="483"/>
      <c r="AB401" s="483"/>
      <c r="AC401" s="483"/>
      <c r="AD401" s="483"/>
      <c r="AE401" s="198"/>
      <c r="AF401" s="481"/>
      <c r="AG401" s="481"/>
      <c r="AH401" s="481"/>
      <c r="AI401" s="481"/>
      <c r="AJ401" s="481"/>
      <c r="AK401" s="481"/>
      <c r="AL401" s="481"/>
      <c r="AM401" s="481"/>
      <c r="AN401" s="481"/>
      <c r="AO401" s="481"/>
      <c r="AP401" s="481"/>
      <c r="AQ401" s="485"/>
      <c r="AR401" s="455"/>
    </row>
    <row r="402" spans="1:44" s="24" customFormat="1" ht="25.5" customHeight="1" x14ac:dyDescent="0.25">
      <c r="A402" s="784"/>
      <c r="B402" s="784"/>
      <c r="C402" s="784"/>
      <c r="D402" s="784"/>
      <c r="E402" s="784"/>
      <c r="F402" s="785"/>
      <c r="G402" s="786"/>
      <c r="H402" s="797" t="s">
        <v>415</v>
      </c>
      <c r="I402" s="798"/>
      <c r="J402" s="480" t="s">
        <v>767</v>
      </c>
      <c r="K402" s="480">
        <v>76.8</v>
      </c>
      <c r="L402" s="480" t="s">
        <v>6</v>
      </c>
      <c r="M402" s="572">
        <v>32.80968</v>
      </c>
      <c r="N402" s="792" t="s">
        <v>558</v>
      </c>
      <c r="O402" s="784"/>
      <c r="P402" s="481" t="s">
        <v>187</v>
      </c>
      <c r="Q402" s="481">
        <v>200</v>
      </c>
      <c r="R402" s="481" t="s">
        <v>14</v>
      </c>
      <c r="S402" s="485">
        <v>600</v>
      </c>
      <c r="T402" s="483"/>
      <c r="U402" s="483"/>
      <c r="V402" s="483"/>
      <c r="W402" s="483"/>
      <c r="X402" s="483"/>
      <c r="Y402" s="198"/>
      <c r="Z402" s="483"/>
      <c r="AA402" s="483"/>
      <c r="AB402" s="483"/>
      <c r="AC402" s="483"/>
      <c r="AD402" s="483"/>
      <c r="AE402" s="198"/>
      <c r="AF402" s="481"/>
      <c r="AG402" s="481"/>
      <c r="AH402" s="481"/>
      <c r="AI402" s="481"/>
      <c r="AJ402" s="481"/>
      <c r="AK402" s="481"/>
      <c r="AL402" s="481"/>
      <c r="AM402" s="481"/>
      <c r="AN402" s="481"/>
      <c r="AO402" s="481"/>
      <c r="AP402" s="481"/>
      <c r="AQ402" s="485"/>
      <c r="AR402" s="455"/>
    </row>
    <row r="403" spans="1:44" s="24" customFormat="1" x14ac:dyDescent="0.25">
      <c r="A403" s="784"/>
      <c r="B403" s="784"/>
      <c r="C403" s="784"/>
      <c r="D403" s="784"/>
      <c r="E403" s="784"/>
      <c r="F403" s="785"/>
      <c r="G403" s="786"/>
      <c r="H403" s="536"/>
      <c r="I403" s="483"/>
      <c r="J403" s="483"/>
      <c r="K403" s="483"/>
      <c r="L403" s="483"/>
      <c r="M403" s="529"/>
      <c r="N403" s="479"/>
      <c r="O403" s="481"/>
      <c r="P403" s="481"/>
      <c r="Q403" s="481"/>
      <c r="R403" s="481"/>
      <c r="S403" s="485"/>
      <c r="T403" s="481"/>
      <c r="U403" s="481"/>
      <c r="V403" s="481"/>
      <c r="W403" s="481"/>
      <c r="X403" s="481"/>
      <c r="Y403" s="485"/>
      <c r="Z403" s="784"/>
      <c r="AA403" s="784"/>
      <c r="AB403" s="483"/>
      <c r="AC403" s="483"/>
      <c r="AD403" s="483"/>
      <c r="AE403" s="198"/>
      <c r="AF403" s="481"/>
      <c r="AG403" s="481"/>
      <c r="AH403" s="481"/>
      <c r="AI403" s="481"/>
      <c r="AJ403" s="481"/>
      <c r="AK403" s="481"/>
      <c r="AL403" s="481"/>
      <c r="AM403" s="481"/>
      <c r="AN403" s="481"/>
      <c r="AO403" s="481"/>
      <c r="AP403" s="481"/>
      <c r="AQ403" s="485"/>
      <c r="AR403" s="455"/>
    </row>
    <row r="404" spans="1:44" s="24" customFormat="1" ht="45" x14ac:dyDescent="0.25">
      <c r="A404" s="784"/>
      <c r="B404" s="784"/>
      <c r="C404" s="784"/>
      <c r="D404" s="784"/>
      <c r="E404" s="784"/>
      <c r="F404" s="785"/>
      <c r="G404" s="786"/>
      <c r="H404" s="535"/>
      <c r="I404" s="481"/>
      <c r="J404" s="481"/>
      <c r="K404" s="481"/>
      <c r="L404" s="481"/>
      <c r="M404" s="527"/>
      <c r="N404" s="792" t="s">
        <v>435</v>
      </c>
      <c r="O404" s="784"/>
      <c r="P404" s="481" t="s">
        <v>440</v>
      </c>
      <c r="Q404" s="481">
        <v>200</v>
      </c>
      <c r="R404" s="481" t="s">
        <v>14</v>
      </c>
      <c r="S404" s="485">
        <f>Q404*3</f>
        <v>600</v>
      </c>
      <c r="T404" s="481"/>
      <c r="U404" s="481"/>
      <c r="V404" s="481"/>
      <c r="W404" s="481"/>
      <c r="X404" s="481"/>
      <c r="Y404" s="485"/>
      <c r="Z404" s="481"/>
      <c r="AA404" s="481"/>
      <c r="AB404" s="481"/>
      <c r="AC404" s="481"/>
      <c r="AD404" s="481"/>
      <c r="AE404" s="485"/>
      <c r="AF404" s="481"/>
      <c r="AG404" s="481"/>
      <c r="AH404" s="481"/>
      <c r="AI404" s="481"/>
      <c r="AJ404" s="481"/>
      <c r="AK404" s="481"/>
      <c r="AL404" s="481"/>
      <c r="AM404" s="481"/>
      <c r="AN404" s="481"/>
      <c r="AO404" s="481"/>
      <c r="AP404" s="481"/>
      <c r="AQ404" s="485"/>
      <c r="AR404" s="455"/>
    </row>
    <row r="405" spans="1:44" s="24" customFormat="1" ht="25.5" customHeight="1" x14ac:dyDescent="0.25">
      <c r="A405" s="784">
        <v>77</v>
      </c>
      <c r="B405" s="784">
        <v>298055</v>
      </c>
      <c r="C405" s="784" t="s">
        <v>301</v>
      </c>
      <c r="D405" s="784">
        <v>0.73</v>
      </c>
      <c r="E405" s="784">
        <v>7175.1</v>
      </c>
      <c r="F405" s="785">
        <v>0.73</v>
      </c>
      <c r="G405" s="786">
        <v>7175.1</v>
      </c>
      <c r="H405" s="807" t="s">
        <v>768</v>
      </c>
      <c r="I405" s="808"/>
      <c r="J405" s="808" t="s">
        <v>333</v>
      </c>
      <c r="K405" s="808">
        <v>1</v>
      </c>
      <c r="L405" s="808" t="s">
        <v>12</v>
      </c>
      <c r="M405" s="1015">
        <v>1690.14058</v>
      </c>
      <c r="N405" s="792"/>
      <c r="O405" s="784"/>
      <c r="P405" s="784"/>
      <c r="Q405" s="784"/>
      <c r="R405" s="784"/>
      <c r="S405" s="790"/>
      <c r="T405" s="784"/>
      <c r="U405" s="784"/>
      <c r="V405" s="784"/>
      <c r="W405" s="784"/>
      <c r="X405" s="784"/>
      <c r="Y405" s="790"/>
      <c r="Z405" s="784"/>
      <c r="AA405" s="784"/>
      <c r="AB405" s="784"/>
      <c r="AC405" s="784"/>
      <c r="AD405" s="784"/>
      <c r="AE405" s="790"/>
      <c r="AF405" s="784"/>
      <c r="AG405" s="784"/>
      <c r="AH405" s="784"/>
      <c r="AI405" s="784"/>
      <c r="AJ405" s="784"/>
      <c r="AK405" s="784"/>
      <c r="AL405" s="784" t="s">
        <v>561</v>
      </c>
      <c r="AM405" s="784"/>
      <c r="AN405" s="481" t="s">
        <v>44</v>
      </c>
      <c r="AO405" s="481">
        <v>2</v>
      </c>
      <c r="AP405" s="481" t="s">
        <v>331</v>
      </c>
      <c r="AQ405" s="485">
        <v>6</v>
      </c>
      <c r="AR405" s="1002"/>
    </row>
    <row r="406" spans="1:44" s="24" customFormat="1" x14ac:dyDescent="0.25">
      <c r="A406" s="784"/>
      <c r="B406" s="784"/>
      <c r="C406" s="784"/>
      <c r="D406" s="784"/>
      <c r="E406" s="784"/>
      <c r="F406" s="785"/>
      <c r="G406" s="786"/>
      <c r="H406" s="807"/>
      <c r="I406" s="808"/>
      <c r="J406" s="808"/>
      <c r="K406" s="808"/>
      <c r="L406" s="808"/>
      <c r="M406" s="1015"/>
      <c r="N406" s="792"/>
      <c r="O406" s="784"/>
      <c r="P406" s="784"/>
      <c r="Q406" s="784"/>
      <c r="R406" s="784"/>
      <c r="S406" s="790"/>
      <c r="T406" s="784"/>
      <c r="U406" s="784"/>
      <c r="V406" s="784"/>
      <c r="W406" s="784"/>
      <c r="X406" s="784"/>
      <c r="Y406" s="790"/>
      <c r="Z406" s="784"/>
      <c r="AA406" s="784"/>
      <c r="AB406" s="784"/>
      <c r="AC406" s="784"/>
      <c r="AD406" s="784"/>
      <c r="AE406" s="790"/>
      <c r="AF406" s="784"/>
      <c r="AG406" s="784"/>
      <c r="AH406" s="784"/>
      <c r="AI406" s="784"/>
      <c r="AJ406" s="784"/>
      <c r="AK406" s="784"/>
      <c r="AL406" s="481"/>
      <c r="AM406" s="481"/>
      <c r="AN406" s="481"/>
      <c r="AO406" s="481"/>
      <c r="AP406" s="481"/>
      <c r="AQ406" s="485"/>
      <c r="AR406" s="1002"/>
    </row>
    <row r="407" spans="1:44" s="24" customFormat="1" ht="34.5" customHeight="1" x14ac:dyDescent="0.25">
      <c r="A407" s="481">
        <v>78</v>
      </c>
      <c r="B407" s="481">
        <v>297501</v>
      </c>
      <c r="C407" s="481" t="s">
        <v>302</v>
      </c>
      <c r="D407" s="481">
        <v>1.464</v>
      </c>
      <c r="E407" s="481">
        <v>8784</v>
      </c>
      <c r="F407" s="483">
        <v>1.464</v>
      </c>
      <c r="G407" s="486">
        <v>8784</v>
      </c>
      <c r="H407" s="535"/>
      <c r="I407" s="481"/>
      <c r="J407" s="481"/>
      <c r="K407" s="481"/>
      <c r="L407" s="481"/>
      <c r="M407" s="527"/>
      <c r="N407" s="479"/>
      <c r="O407" s="481"/>
      <c r="P407" s="481"/>
      <c r="Q407" s="481"/>
      <c r="R407" s="481"/>
      <c r="S407" s="485"/>
      <c r="T407" s="481"/>
      <c r="U407" s="481"/>
      <c r="V407" s="481"/>
      <c r="W407" s="481"/>
      <c r="X407" s="481"/>
      <c r="Y407" s="485"/>
      <c r="Z407" s="481"/>
      <c r="AA407" s="481"/>
      <c r="AB407" s="481"/>
      <c r="AC407" s="481"/>
      <c r="AD407" s="481"/>
      <c r="AE407" s="485"/>
      <c r="AF407" s="481"/>
      <c r="AG407" s="481"/>
      <c r="AH407" s="481"/>
      <c r="AI407" s="481"/>
      <c r="AJ407" s="481"/>
      <c r="AK407" s="481"/>
      <c r="AL407" s="481"/>
      <c r="AM407" s="481"/>
      <c r="AN407" s="481"/>
      <c r="AO407" s="481"/>
      <c r="AP407" s="481"/>
      <c r="AQ407" s="485"/>
      <c r="AR407" s="455"/>
    </row>
    <row r="408" spans="1:44" s="24" customFormat="1" ht="37.5" customHeight="1" x14ac:dyDescent="0.25">
      <c r="A408" s="784">
        <v>79</v>
      </c>
      <c r="B408" s="784">
        <v>297405</v>
      </c>
      <c r="C408" s="784" t="s">
        <v>303</v>
      </c>
      <c r="D408" s="784">
        <v>1.839</v>
      </c>
      <c r="E408" s="784">
        <v>10147.799999999999</v>
      </c>
      <c r="F408" s="785">
        <v>1.839</v>
      </c>
      <c r="G408" s="786">
        <v>10147.799999999999</v>
      </c>
      <c r="H408" s="787" t="s">
        <v>562</v>
      </c>
      <c r="I408" s="785"/>
      <c r="J408" s="481" t="s">
        <v>333</v>
      </c>
      <c r="K408" s="481">
        <v>1</v>
      </c>
      <c r="L408" s="481" t="s">
        <v>12</v>
      </c>
      <c r="M408" s="567">
        <v>1490.90984</v>
      </c>
      <c r="N408" s="479"/>
      <c r="O408" s="481"/>
      <c r="P408" s="481"/>
      <c r="Q408" s="481"/>
      <c r="R408" s="481"/>
      <c r="S408" s="485"/>
      <c r="T408" s="784" t="s">
        <v>562</v>
      </c>
      <c r="U408" s="784"/>
      <c r="V408" s="784" t="s">
        <v>440</v>
      </c>
      <c r="W408" s="784">
        <v>200</v>
      </c>
      <c r="X408" s="784" t="s">
        <v>563</v>
      </c>
      <c r="Y408" s="790">
        <f>W408*3</f>
        <v>600</v>
      </c>
      <c r="Z408" s="481"/>
      <c r="AA408" s="481"/>
      <c r="AB408" s="481"/>
      <c r="AC408" s="481"/>
      <c r="AD408" s="481"/>
      <c r="AE408" s="485"/>
      <c r="AF408" s="481"/>
      <c r="AG408" s="481"/>
      <c r="AH408" s="481"/>
      <c r="AI408" s="481"/>
      <c r="AJ408" s="481"/>
      <c r="AK408" s="481"/>
      <c r="AL408" s="481"/>
      <c r="AM408" s="481"/>
      <c r="AN408" s="481"/>
      <c r="AO408" s="481"/>
      <c r="AP408" s="481"/>
      <c r="AQ408" s="485"/>
      <c r="AR408" s="455"/>
    </row>
    <row r="409" spans="1:44" s="24" customFormat="1" ht="25.5" customHeight="1" x14ac:dyDescent="0.25">
      <c r="A409" s="784"/>
      <c r="B409" s="784"/>
      <c r="C409" s="784"/>
      <c r="D409" s="784"/>
      <c r="E409" s="784"/>
      <c r="F409" s="785"/>
      <c r="G409" s="786"/>
      <c r="H409" s="807" t="s">
        <v>562</v>
      </c>
      <c r="I409" s="808"/>
      <c r="J409" s="480" t="s">
        <v>767</v>
      </c>
      <c r="K409" s="480">
        <v>125.2</v>
      </c>
      <c r="L409" s="480" t="s">
        <v>6</v>
      </c>
      <c r="M409" s="572">
        <v>53.07647</v>
      </c>
      <c r="N409" s="479"/>
      <c r="O409" s="481"/>
      <c r="P409" s="481"/>
      <c r="Q409" s="481"/>
      <c r="R409" s="481"/>
      <c r="S409" s="485"/>
      <c r="T409" s="784"/>
      <c r="U409" s="784"/>
      <c r="V409" s="784"/>
      <c r="W409" s="784"/>
      <c r="X409" s="784"/>
      <c r="Y409" s="790"/>
      <c r="Z409" s="481"/>
      <c r="AA409" s="481"/>
      <c r="AB409" s="481"/>
      <c r="AC409" s="481"/>
      <c r="AD409" s="481"/>
      <c r="AE409" s="485"/>
      <c r="AF409" s="481"/>
      <c r="AG409" s="481"/>
      <c r="AH409" s="481"/>
      <c r="AI409" s="481"/>
      <c r="AJ409" s="481"/>
      <c r="AK409" s="481"/>
      <c r="AL409" s="481"/>
      <c r="AM409" s="481"/>
      <c r="AN409" s="481"/>
      <c r="AO409" s="481"/>
      <c r="AP409" s="481"/>
      <c r="AQ409" s="485"/>
      <c r="AR409" s="455"/>
    </row>
    <row r="410" spans="1:44" s="24" customFormat="1" x14ac:dyDescent="0.25">
      <c r="A410" s="784"/>
      <c r="B410" s="784"/>
      <c r="C410" s="784"/>
      <c r="D410" s="784"/>
      <c r="E410" s="784"/>
      <c r="F410" s="785"/>
      <c r="G410" s="786"/>
      <c r="H410" s="536"/>
      <c r="I410" s="483"/>
      <c r="J410" s="483"/>
      <c r="K410" s="483"/>
      <c r="L410" s="483"/>
      <c r="M410" s="529"/>
      <c r="N410" s="479"/>
      <c r="O410" s="481"/>
      <c r="P410" s="481"/>
      <c r="Q410" s="481"/>
      <c r="R410" s="481"/>
      <c r="S410" s="485"/>
      <c r="T410" s="784"/>
      <c r="U410" s="784"/>
      <c r="V410" s="481" t="s">
        <v>44</v>
      </c>
      <c r="W410" s="481">
        <v>2</v>
      </c>
      <c r="X410" s="481" t="s">
        <v>331</v>
      </c>
      <c r="Y410" s="485">
        <v>6</v>
      </c>
      <c r="Z410" s="481"/>
      <c r="AA410" s="481"/>
      <c r="AB410" s="481"/>
      <c r="AC410" s="481"/>
      <c r="AD410" s="481"/>
      <c r="AE410" s="485"/>
      <c r="AF410" s="481"/>
      <c r="AG410" s="481"/>
      <c r="AH410" s="481"/>
      <c r="AI410" s="481"/>
      <c r="AJ410" s="481"/>
      <c r="AK410" s="481"/>
      <c r="AL410" s="481"/>
      <c r="AM410" s="481"/>
      <c r="AN410" s="481"/>
      <c r="AO410" s="481"/>
      <c r="AP410" s="481"/>
      <c r="AQ410" s="485"/>
      <c r="AR410" s="455"/>
    </row>
    <row r="411" spans="1:44" s="24" customFormat="1" ht="45" x14ac:dyDescent="0.25">
      <c r="A411" s="784"/>
      <c r="B411" s="784"/>
      <c r="C411" s="784"/>
      <c r="D411" s="784"/>
      <c r="E411" s="784"/>
      <c r="F411" s="785"/>
      <c r="G411" s="786"/>
      <c r="H411" s="536"/>
      <c r="I411" s="483"/>
      <c r="J411" s="483"/>
      <c r="K411" s="483"/>
      <c r="L411" s="483"/>
      <c r="M411" s="529"/>
      <c r="N411" s="479"/>
      <c r="O411" s="481"/>
      <c r="P411" s="481"/>
      <c r="Q411" s="481"/>
      <c r="R411" s="481"/>
      <c r="S411" s="485"/>
      <c r="T411" s="784" t="s">
        <v>564</v>
      </c>
      <c r="U411" s="784"/>
      <c r="V411" s="481" t="s">
        <v>440</v>
      </c>
      <c r="W411" s="481">
        <v>50</v>
      </c>
      <c r="X411" s="481" t="s">
        <v>14</v>
      </c>
      <c r="Y411" s="485">
        <f>W411*3</f>
        <v>150</v>
      </c>
      <c r="Z411" s="481"/>
      <c r="AA411" s="481"/>
      <c r="AB411" s="481"/>
      <c r="AC411" s="481"/>
      <c r="AD411" s="481"/>
      <c r="AE411" s="485"/>
      <c r="AF411" s="481"/>
      <c r="AG411" s="481"/>
      <c r="AH411" s="481"/>
      <c r="AI411" s="481"/>
      <c r="AJ411" s="481"/>
      <c r="AK411" s="481"/>
      <c r="AL411" s="481"/>
      <c r="AM411" s="481"/>
      <c r="AN411" s="481"/>
      <c r="AO411" s="481"/>
      <c r="AP411" s="481"/>
      <c r="AQ411" s="485"/>
      <c r="AR411" s="455"/>
    </row>
    <row r="412" spans="1:44" s="24" customFormat="1" x14ac:dyDescent="0.25">
      <c r="A412" s="784"/>
      <c r="B412" s="784"/>
      <c r="C412" s="784"/>
      <c r="D412" s="784"/>
      <c r="E412" s="784"/>
      <c r="F412" s="785"/>
      <c r="G412" s="786"/>
      <c r="H412" s="536"/>
      <c r="I412" s="483"/>
      <c r="J412" s="483"/>
      <c r="K412" s="483"/>
      <c r="L412" s="483"/>
      <c r="M412" s="529"/>
      <c r="N412" s="479"/>
      <c r="O412" s="481"/>
      <c r="P412" s="481"/>
      <c r="Q412" s="481"/>
      <c r="R412" s="481"/>
      <c r="S412" s="485"/>
      <c r="T412" s="784" t="s">
        <v>565</v>
      </c>
      <c r="U412" s="784"/>
      <c r="V412" s="481" t="s">
        <v>44</v>
      </c>
      <c r="W412" s="481">
        <v>2</v>
      </c>
      <c r="X412" s="481" t="s">
        <v>331</v>
      </c>
      <c r="Y412" s="485">
        <v>6</v>
      </c>
      <c r="Z412" s="481"/>
      <c r="AA412" s="481"/>
      <c r="AB412" s="481"/>
      <c r="AC412" s="481"/>
      <c r="AD412" s="481"/>
      <c r="AE412" s="485"/>
      <c r="AF412" s="481"/>
      <c r="AG412" s="481"/>
      <c r="AH412" s="481"/>
      <c r="AI412" s="481"/>
      <c r="AJ412" s="481"/>
      <c r="AK412" s="481"/>
      <c r="AL412" s="481"/>
      <c r="AM412" s="481"/>
      <c r="AN412" s="481"/>
      <c r="AO412" s="481"/>
      <c r="AP412" s="481"/>
      <c r="AQ412" s="485"/>
      <c r="AR412" s="455"/>
    </row>
    <row r="413" spans="1:44" s="24" customFormat="1" x14ac:dyDescent="0.25">
      <c r="A413" s="784"/>
      <c r="B413" s="784"/>
      <c r="C413" s="784"/>
      <c r="D413" s="784"/>
      <c r="E413" s="784"/>
      <c r="F413" s="785"/>
      <c r="G413" s="786"/>
      <c r="H413" s="535"/>
      <c r="I413" s="481"/>
      <c r="J413" s="481"/>
      <c r="K413" s="481"/>
      <c r="L413" s="481"/>
      <c r="M413" s="527"/>
      <c r="N413" s="479"/>
      <c r="O413" s="481"/>
      <c r="P413" s="481"/>
      <c r="Q413" s="481"/>
      <c r="R413" s="481"/>
      <c r="S413" s="485"/>
      <c r="T413" s="481"/>
      <c r="U413" s="481"/>
      <c r="V413" s="481"/>
      <c r="W413" s="481"/>
      <c r="X413" s="481"/>
      <c r="Y413" s="485"/>
      <c r="Z413" s="481"/>
      <c r="AA413" s="481"/>
      <c r="AB413" s="481"/>
      <c r="AC413" s="481"/>
      <c r="AD413" s="481"/>
      <c r="AE413" s="485"/>
      <c r="AF413" s="481"/>
      <c r="AG413" s="481"/>
      <c r="AH413" s="481"/>
      <c r="AI413" s="481"/>
      <c r="AJ413" s="481"/>
      <c r="AK413" s="481"/>
      <c r="AL413" s="481"/>
      <c r="AM413" s="481"/>
      <c r="AN413" s="481"/>
      <c r="AO413" s="481"/>
      <c r="AP413" s="481"/>
      <c r="AQ413" s="485"/>
      <c r="AR413" s="455"/>
    </row>
    <row r="414" spans="1:44" s="24" customFormat="1" x14ac:dyDescent="0.25">
      <c r="A414" s="481">
        <v>80</v>
      </c>
      <c r="B414" s="481">
        <v>297701</v>
      </c>
      <c r="C414" s="481" t="s">
        <v>566</v>
      </c>
      <c r="D414" s="481">
        <v>0.115</v>
      </c>
      <c r="E414" s="481">
        <v>691.3</v>
      </c>
      <c r="F414" s="483">
        <v>0.115</v>
      </c>
      <c r="G414" s="486">
        <v>691.3</v>
      </c>
      <c r="H414" s="535"/>
      <c r="I414" s="481"/>
      <c r="J414" s="481"/>
      <c r="K414" s="481"/>
      <c r="L414" s="481"/>
      <c r="M414" s="527"/>
      <c r="N414" s="479"/>
      <c r="O414" s="481"/>
      <c r="P414" s="481"/>
      <c r="Q414" s="481"/>
      <c r="R414" s="481"/>
      <c r="S414" s="485"/>
      <c r="T414" s="481"/>
      <c r="U414" s="481"/>
      <c r="V414" s="481"/>
      <c r="W414" s="481"/>
      <c r="X414" s="481"/>
      <c r="Y414" s="485"/>
      <c r="Z414" s="481"/>
      <c r="AA414" s="481"/>
      <c r="AB414" s="481"/>
      <c r="AC414" s="481"/>
      <c r="AD414" s="481"/>
      <c r="AE414" s="485"/>
      <c r="AF414" s="481"/>
      <c r="AG414" s="481"/>
      <c r="AH414" s="481"/>
      <c r="AI414" s="481"/>
      <c r="AJ414" s="481"/>
      <c r="AK414" s="481"/>
      <c r="AL414" s="481"/>
      <c r="AM414" s="481"/>
      <c r="AN414" s="481"/>
      <c r="AO414" s="481"/>
      <c r="AP414" s="481"/>
      <c r="AQ414" s="485"/>
      <c r="AR414" s="455"/>
    </row>
    <row r="415" spans="1:44" s="24" customFormat="1" x14ac:dyDescent="0.25">
      <c r="A415" s="481">
        <v>81</v>
      </c>
      <c r="B415" s="481">
        <v>298053</v>
      </c>
      <c r="C415" s="481" t="s">
        <v>304</v>
      </c>
      <c r="D415" s="481">
        <v>0.64900000000000002</v>
      </c>
      <c r="E415" s="481">
        <v>7240.6</v>
      </c>
      <c r="F415" s="483">
        <v>0.64900000000000002</v>
      </c>
      <c r="G415" s="486">
        <v>7240.6</v>
      </c>
      <c r="H415" s="535"/>
      <c r="I415" s="481"/>
      <c r="J415" s="481"/>
      <c r="K415" s="481"/>
      <c r="L415" s="481"/>
      <c r="M415" s="527"/>
      <c r="N415" s="479"/>
      <c r="O415" s="481"/>
      <c r="P415" s="481"/>
      <c r="Q415" s="481"/>
      <c r="R415" s="481"/>
      <c r="S415" s="485"/>
      <c r="T415" s="481"/>
      <c r="U415" s="481"/>
      <c r="V415" s="481"/>
      <c r="W415" s="481"/>
      <c r="X415" s="481"/>
      <c r="Y415" s="485"/>
      <c r="Z415" s="481"/>
      <c r="AA415" s="481"/>
      <c r="AB415" s="481"/>
      <c r="AC415" s="481"/>
      <c r="AD415" s="481"/>
      <c r="AE415" s="485"/>
      <c r="AF415" s="481"/>
      <c r="AG415" s="481"/>
      <c r="AH415" s="481"/>
      <c r="AI415" s="481"/>
      <c r="AJ415" s="481"/>
      <c r="AK415" s="481"/>
      <c r="AL415" s="481"/>
      <c r="AM415" s="481"/>
      <c r="AN415" s="481"/>
      <c r="AO415" s="481"/>
      <c r="AP415" s="481"/>
      <c r="AQ415" s="485"/>
      <c r="AR415" s="455"/>
    </row>
    <row r="416" spans="1:44" s="24" customFormat="1" x14ac:dyDescent="0.25">
      <c r="A416" s="494">
        <v>82</v>
      </c>
      <c r="B416" s="494">
        <v>297489</v>
      </c>
      <c r="C416" s="494" t="s">
        <v>567</v>
      </c>
      <c r="D416" s="494">
        <v>1.675</v>
      </c>
      <c r="E416" s="494">
        <v>13885.7</v>
      </c>
      <c r="F416" s="495">
        <v>1.675</v>
      </c>
      <c r="G416" s="497">
        <v>13885.7</v>
      </c>
      <c r="H416" s="535"/>
      <c r="I416" s="494"/>
      <c r="J416" s="494"/>
      <c r="K416" s="494"/>
      <c r="L416" s="494"/>
      <c r="M416" s="527"/>
      <c r="N416" s="493"/>
      <c r="O416" s="494"/>
      <c r="P416" s="494"/>
      <c r="Q416" s="494"/>
      <c r="R416" s="494"/>
      <c r="S416" s="496"/>
      <c r="T416" s="494"/>
      <c r="U416" s="494"/>
      <c r="V416" s="494"/>
      <c r="W416" s="494"/>
      <c r="X416" s="494"/>
      <c r="Y416" s="496"/>
      <c r="Z416" s="494"/>
      <c r="AA416" s="494"/>
      <c r="AB416" s="494"/>
      <c r="AC416" s="494"/>
      <c r="AD416" s="494"/>
      <c r="AE416" s="496"/>
      <c r="AF416" s="494"/>
      <c r="AG416" s="494"/>
      <c r="AH416" s="494"/>
      <c r="AI416" s="494"/>
      <c r="AJ416" s="494"/>
      <c r="AK416" s="494"/>
      <c r="AL416" s="494"/>
      <c r="AM416" s="494"/>
      <c r="AN416" s="494"/>
      <c r="AO416" s="494"/>
      <c r="AP416" s="494"/>
      <c r="AQ416" s="496"/>
      <c r="AR416" s="512"/>
    </row>
    <row r="417" spans="1:44" s="24" customFormat="1" ht="16.5" customHeight="1" x14ac:dyDescent="0.25">
      <c r="A417" s="784">
        <v>83</v>
      </c>
      <c r="B417" s="784">
        <v>298043</v>
      </c>
      <c r="C417" s="784" t="s">
        <v>305</v>
      </c>
      <c r="D417" s="784">
        <v>4.181</v>
      </c>
      <c r="E417" s="784">
        <v>42248</v>
      </c>
      <c r="F417" s="785">
        <v>4.181</v>
      </c>
      <c r="G417" s="786">
        <v>42248</v>
      </c>
      <c r="H417" s="783" t="s">
        <v>568</v>
      </c>
      <c r="I417" s="784" t="s">
        <v>569</v>
      </c>
      <c r="J417" s="784" t="s">
        <v>9</v>
      </c>
      <c r="K417" s="490">
        <v>2.3410000000000002</v>
      </c>
      <c r="L417" s="490" t="s">
        <v>5</v>
      </c>
      <c r="M417" s="1014">
        <f>26792.787+2679.277</f>
        <v>29472.063999999998</v>
      </c>
      <c r="N417" s="479"/>
      <c r="O417" s="481"/>
      <c r="P417" s="481"/>
      <c r="Q417" s="481"/>
      <c r="R417" s="481"/>
      <c r="S417" s="485"/>
      <c r="T417" s="784"/>
      <c r="U417" s="784"/>
      <c r="V417" s="784"/>
      <c r="W417" s="481"/>
      <c r="X417" s="481"/>
      <c r="Y417" s="789"/>
      <c r="Z417" s="481"/>
      <c r="AA417" s="481"/>
      <c r="AB417" s="481"/>
      <c r="AC417" s="481"/>
      <c r="AD417" s="481"/>
      <c r="AE417" s="485"/>
      <c r="AF417" s="481"/>
      <c r="AG417" s="481"/>
      <c r="AH417" s="481"/>
      <c r="AI417" s="481"/>
      <c r="AJ417" s="481"/>
      <c r="AK417" s="481"/>
      <c r="AL417" s="481"/>
      <c r="AM417" s="481"/>
      <c r="AN417" s="481"/>
      <c r="AO417" s="481"/>
      <c r="AP417" s="481"/>
      <c r="AQ417" s="485"/>
      <c r="AR417" s="455"/>
    </row>
    <row r="418" spans="1:44" s="24" customFormat="1" ht="18" customHeight="1" x14ac:dyDescent="0.25">
      <c r="A418" s="784"/>
      <c r="B418" s="784"/>
      <c r="C418" s="784"/>
      <c r="D418" s="784"/>
      <c r="E418" s="784"/>
      <c r="F418" s="785"/>
      <c r="G418" s="786"/>
      <c r="H418" s="783"/>
      <c r="I418" s="784"/>
      <c r="J418" s="784"/>
      <c r="K418" s="490">
        <v>32480</v>
      </c>
      <c r="L418" s="490" t="s">
        <v>8</v>
      </c>
      <c r="M418" s="1014"/>
      <c r="N418" s="479"/>
      <c r="O418" s="481"/>
      <c r="P418" s="481"/>
      <c r="Q418" s="481"/>
      <c r="R418" s="481"/>
      <c r="S418" s="485"/>
      <c r="T418" s="784"/>
      <c r="U418" s="784"/>
      <c r="V418" s="784"/>
      <c r="W418" s="481"/>
      <c r="X418" s="481"/>
      <c r="Y418" s="789"/>
      <c r="Z418" s="481"/>
      <c r="AA418" s="481"/>
      <c r="AB418" s="481"/>
      <c r="AC418" s="481"/>
      <c r="AD418" s="481"/>
      <c r="AE418" s="485"/>
      <c r="AF418" s="481"/>
      <c r="AG418" s="481"/>
      <c r="AH418" s="481"/>
      <c r="AI418" s="481"/>
      <c r="AJ418" s="481"/>
      <c r="AK418" s="481"/>
      <c r="AL418" s="481"/>
      <c r="AM418" s="481"/>
      <c r="AN418" s="481"/>
      <c r="AO418" s="481"/>
      <c r="AP418" s="481"/>
      <c r="AQ418" s="485"/>
      <c r="AR418" s="455"/>
    </row>
    <row r="419" spans="1:44" s="24" customFormat="1" ht="21.75" customHeight="1" x14ac:dyDescent="0.25">
      <c r="A419" s="784"/>
      <c r="B419" s="784"/>
      <c r="C419" s="784"/>
      <c r="D419" s="784"/>
      <c r="E419" s="784"/>
      <c r="F419" s="785"/>
      <c r="G419" s="786"/>
      <c r="H419" s="783"/>
      <c r="I419" s="784"/>
      <c r="J419" s="784" t="s">
        <v>10</v>
      </c>
      <c r="K419" s="490">
        <v>2.3410000000000002</v>
      </c>
      <c r="L419" s="490" t="s">
        <v>5</v>
      </c>
      <c r="M419" s="1014">
        <v>221.7</v>
      </c>
      <c r="N419" s="479"/>
      <c r="O419" s="481"/>
      <c r="P419" s="481"/>
      <c r="Q419" s="481"/>
      <c r="R419" s="481"/>
      <c r="S419" s="485"/>
      <c r="T419" s="784"/>
      <c r="U419" s="784"/>
      <c r="V419" s="784"/>
      <c r="W419" s="481"/>
      <c r="X419" s="481"/>
      <c r="Y419" s="789"/>
      <c r="Z419" s="481"/>
      <c r="AA419" s="481"/>
      <c r="AB419" s="481"/>
      <c r="AC419" s="481"/>
      <c r="AD419" s="481"/>
      <c r="AE419" s="485"/>
      <c r="AF419" s="481"/>
      <c r="AG419" s="481"/>
      <c r="AH419" s="481"/>
      <c r="AI419" s="481"/>
      <c r="AJ419" s="481"/>
      <c r="AK419" s="481"/>
      <c r="AL419" s="481"/>
      <c r="AM419" s="481"/>
      <c r="AN419" s="481"/>
      <c r="AO419" s="481"/>
      <c r="AP419" s="481"/>
      <c r="AQ419" s="485"/>
      <c r="AR419" s="455"/>
    </row>
    <row r="420" spans="1:44" s="24" customFormat="1" ht="18" customHeight="1" x14ac:dyDescent="0.25">
      <c r="A420" s="784"/>
      <c r="B420" s="784"/>
      <c r="C420" s="784"/>
      <c r="D420" s="784"/>
      <c r="E420" s="784"/>
      <c r="F420" s="785"/>
      <c r="G420" s="786"/>
      <c r="H420" s="783"/>
      <c r="I420" s="784"/>
      <c r="J420" s="784"/>
      <c r="K420" s="490">
        <v>218.2</v>
      </c>
      <c r="L420" s="490" t="s">
        <v>8</v>
      </c>
      <c r="M420" s="1014"/>
      <c r="N420" s="479"/>
      <c r="O420" s="481"/>
      <c r="P420" s="481"/>
      <c r="Q420" s="481"/>
      <c r="R420" s="481"/>
      <c r="S420" s="485"/>
      <c r="T420" s="784"/>
      <c r="U420" s="784"/>
      <c r="V420" s="784"/>
      <c r="W420" s="481"/>
      <c r="X420" s="481"/>
      <c r="Y420" s="789"/>
      <c r="Z420" s="481"/>
      <c r="AA420" s="481"/>
      <c r="AB420" s="481"/>
      <c r="AC420" s="481"/>
      <c r="AD420" s="481"/>
      <c r="AE420" s="485"/>
      <c r="AF420" s="481"/>
      <c r="AG420" s="481"/>
      <c r="AH420" s="481"/>
      <c r="AI420" s="481"/>
      <c r="AJ420" s="481"/>
      <c r="AK420" s="481"/>
      <c r="AL420" s="481"/>
      <c r="AM420" s="481"/>
      <c r="AN420" s="481"/>
      <c r="AO420" s="481"/>
      <c r="AP420" s="481"/>
      <c r="AQ420" s="485"/>
      <c r="AR420" s="455"/>
    </row>
    <row r="421" spans="1:44" s="24" customFormat="1" x14ac:dyDescent="0.25">
      <c r="A421" s="481">
        <v>84</v>
      </c>
      <c r="B421" s="481">
        <v>297500</v>
      </c>
      <c r="C421" s="481" t="s">
        <v>306</v>
      </c>
      <c r="D421" s="481">
        <v>0.42</v>
      </c>
      <c r="E421" s="481">
        <v>1407.5</v>
      </c>
      <c r="F421" s="483">
        <v>0.42</v>
      </c>
      <c r="G421" s="486">
        <v>1407.5</v>
      </c>
      <c r="H421" s="535"/>
      <c r="I421" s="481"/>
      <c r="J421" s="481"/>
      <c r="K421" s="481"/>
      <c r="L421" s="481"/>
      <c r="M421" s="527"/>
      <c r="N421" s="479"/>
      <c r="O421" s="481"/>
      <c r="P421" s="481"/>
      <c r="Q421" s="481"/>
      <c r="R421" s="481"/>
      <c r="S421" s="485"/>
      <c r="T421" s="481"/>
      <c r="U421" s="481"/>
      <c r="V421" s="481"/>
      <c r="W421" s="481"/>
      <c r="X421" s="481"/>
      <c r="Y421" s="485"/>
      <c r="Z421" s="481"/>
      <c r="AA421" s="481"/>
      <c r="AB421" s="481"/>
      <c r="AC421" s="481"/>
      <c r="AD421" s="481"/>
      <c r="AE421" s="485"/>
      <c r="AF421" s="481"/>
      <c r="AG421" s="481"/>
      <c r="AH421" s="481"/>
      <c r="AI421" s="481"/>
      <c r="AJ421" s="481"/>
      <c r="AK421" s="481"/>
      <c r="AL421" s="481"/>
      <c r="AM421" s="481"/>
      <c r="AN421" s="481"/>
      <c r="AO421" s="481"/>
      <c r="AP421" s="481"/>
      <c r="AQ421" s="485"/>
      <c r="AR421" s="455"/>
    </row>
    <row r="422" spans="1:44" s="24" customFormat="1" ht="25.5" customHeight="1" x14ac:dyDescent="0.25">
      <c r="A422" s="784">
        <v>85</v>
      </c>
      <c r="B422" s="784">
        <v>298369</v>
      </c>
      <c r="C422" s="784" t="s">
        <v>570</v>
      </c>
      <c r="D422" s="784">
        <v>1.532</v>
      </c>
      <c r="E422" s="784">
        <v>10994.3</v>
      </c>
      <c r="F422" s="785">
        <v>1.532</v>
      </c>
      <c r="G422" s="786">
        <v>10994.3</v>
      </c>
      <c r="H422" s="535"/>
      <c r="I422" s="481"/>
      <c r="J422" s="481"/>
      <c r="K422" s="481"/>
      <c r="L422" s="481"/>
      <c r="M422" s="527"/>
      <c r="N422" s="479"/>
      <c r="O422" s="481"/>
      <c r="P422" s="481"/>
      <c r="Q422" s="481"/>
      <c r="R422" s="481"/>
      <c r="S422" s="485"/>
      <c r="T422" s="481"/>
      <c r="U422" s="481"/>
      <c r="V422" s="481"/>
      <c r="W422" s="481"/>
      <c r="X422" s="481"/>
      <c r="Y422" s="485"/>
      <c r="Z422" s="481"/>
      <c r="AA422" s="481"/>
      <c r="AB422" s="481"/>
      <c r="AC422" s="481"/>
      <c r="AD422" s="481"/>
      <c r="AE422" s="485"/>
      <c r="AF422" s="481"/>
      <c r="AG422" s="481"/>
      <c r="AH422" s="481"/>
      <c r="AI422" s="481"/>
      <c r="AJ422" s="481"/>
      <c r="AK422" s="481"/>
      <c r="AL422" s="784" t="s">
        <v>571</v>
      </c>
      <c r="AM422" s="784"/>
      <c r="AN422" s="481" t="s">
        <v>572</v>
      </c>
      <c r="AO422" s="481">
        <v>100</v>
      </c>
      <c r="AP422" s="481" t="s">
        <v>14</v>
      </c>
      <c r="AQ422" s="485">
        <v>300</v>
      </c>
      <c r="AR422" s="455"/>
    </row>
    <row r="423" spans="1:44" s="24" customFormat="1" x14ac:dyDescent="0.25">
      <c r="A423" s="784"/>
      <c r="B423" s="784"/>
      <c r="C423" s="784"/>
      <c r="D423" s="784"/>
      <c r="E423" s="784"/>
      <c r="F423" s="785"/>
      <c r="G423" s="786"/>
      <c r="H423" s="535"/>
      <c r="I423" s="481"/>
      <c r="J423" s="481"/>
      <c r="K423" s="481"/>
      <c r="L423" s="481"/>
      <c r="M423" s="527"/>
      <c r="N423" s="479"/>
      <c r="O423" s="481"/>
      <c r="P423" s="481"/>
      <c r="Q423" s="481"/>
      <c r="R423" s="481"/>
      <c r="S423" s="485"/>
      <c r="T423" s="481"/>
      <c r="U423" s="481"/>
      <c r="V423" s="481"/>
      <c r="W423" s="481"/>
      <c r="X423" s="481"/>
      <c r="Y423" s="485"/>
      <c r="Z423" s="481"/>
      <c r="AA423" s="481"/>
      <c r="AB423" s="481"/>
      <c r="AC423" s="481"/>
      <c r="AD423" s="481"/>
      <c r="AE423" s="485"/>
      <c r="AF423" s="481"/>
      <c r="AG423" s="481"/>
      <c r="AH423" s="481"/>
      <c r="AI423" s="481"/>
      <c r="AJ423" s="481"/>
      <c r="AK423" s="481"/>
      <c r="AL423" s="784"/>
      <c r="AM423" s="784"/>
      <c r="AN423" s="481" t="s">
        <v>44</v>
      </c>
      <c r="AO423" s="481">
        <v>16</v>
      </c>
      <c r="AP423" s="481" t="s">
        <v>12</v>
      </c>
      <c r="AQ423" s="485">
        <v>48</v>
      </c>
      <c r="AR423" s="455"/>
    </row>
    <row r="424" spans="1:44" s="24" customFormat="1" ht="25.5" customHeight="1" x14ac:dyDescent="0.25">
      <c r="A424" s="784"/>
      <c r="B424" s="784"/>
      <c r="C424" s="784"/>
      <c r="D424" s="784"/>
      <c r="E424" s="784"/>
      <c r="F424" s="785"/>
      <c r="G424" s="786"/>
      <c r="H424" s="535"/>
      <c r="I424" s="481"/>
      <c r="J424" s="481"/>
      <c r="K424" s="481"/>
      <c r="L424" s="481"/>
      <c r="M424" s="527"/>
      <c r="N424" s="479"/>
      <c r="O424" s="481"/>
      <c r="P424" s="481"/>
      <c r="Q424" s="481"/>
      <c r="R424" s="481"/>
      <c r="S424" s="485"/>
      <c r="T424" s="481"/>
      <c r="U424" s="481"/>
      <c r="V424" s="481"/>
      <c r="W424" s="481"/>
      <c r="X424" s="481"/>
      <c r="Y424" s="485"/>
      <c r="Z424" s="481"/>
      <c r="AA424" s="481"/>
      <c r="AB424" s="481"/>
      <c r="AC424" s="481"/>
      <c r="AD424" s="481"/>
      <c r="AE424" s="485"/>
      <c r="AF424" s="481"/>
      <c r="AG424" s="481"/>
      <c r="AH424" s="481"/>
      <c r="AI424" s="481"/>
      <c r="AJ424" s="481"/>
      <c r="AK424" s="481"/>
      <c r="AL424" s="784" t="s">
        <v>573</v>
      </c>
      <c r="AM424" s="784"/>
      <c r="AN424" s="481" t="s">
        <v>572</v>
      </c>
      <c r="AO424" s="481">
        <v>100</v>
      </c>
      <c r="AP424" s="481" t="s">
        <v>14</v>
      </c>
      <c r="AQ424" s="485">
        <v>300</v>
      </c>
      <c r="AR424" s="455"/>
    </row>
    <row r="425" spans="1:44" s="24" customFormat="1" x14ac:dyDescent="0.25">
      <c r="A425" s="784"/>
      <c r="B425" s="784"/>
      <c r="C425" s="784"/>
      <c r="D425" s="784"/>
      <c r="E425" s="784"/>
      <c r="F425" s="785"/>
      <c r="G425" s="786"/>
      <c r="H425" s="535"/>
      <c r="I425" s="481"/>
      <c r="J425" s="481"/>
      <c r="K425" s="481"/>
      <c r="L425" s="481"/>
      <c r="M425" s="527"/>
      <c r="N425" s="479"/>
      <c r="O425" s="481"/>
      <c r="P425" s="481"/>
      <c r="Q425" s="481"/>
      <c r="R425" s="481"/>
      <c r="S425" s="485"/>
      <c r="T425" s="481"/>
      <c r="U425" s="481"/>
      <c r="V425" s="481"/>
      <c r="W425" s="481"/>
      <c r="X425" s="481"/>
      <c r="Y425" s="485"/>
      <c r="Z425" s="481"/>
      <c r="AA425" s="481"/>
      <c r="AB425" s="481"/>
      <c r="AC425" s="481"/>
      <c r="AD425" s="481"/>
      <c r="AE425" s="485"/>
      <c r="AF425" s="481"/>
      <c r="AG425" s="481"/>
      <c r="AH425" s="481"/>
      <c r="AI425" s="481"/>
      <c r="AJ425" s="481"/>
      <c r="AK425" s="481"/>
      <c r="AL425" s="784"/>
      <c r="AM425" s="784"/>
      <c r="AN425" s="481" t="s">
        <v>44</v>
      </c>
      <c r="AO425" s="481">
        <v>16</v>
      </c>
      <c r="AP425" s="481" t="s">
        <v>12</v>
      </c>
      <c r="AQ425" s="485">
        <v>48</v>
      </c>
      <c r="AR425" s="455"/>
    </row>
    <row r="426" spans="1:44" s="24" customFormat="1" x14ac:dyDescent="0.25">
      <c r="A426" s="784"/>
      <c r="B426" s="784"/>
      <c r="C426" s="784"/>
      <c r="D426" s="784"/>
      <c r="E426" s="784"/>
      <c r="F426" s="785"/>
      <c r="G426" s="786"/>
      <c r="H426" s="535"/>
      <c r="I426" s="481"/>
      <c r="J426" s="481"/>
      <c r="K426" s="481"/>
      <c r="L426" s="481"/>
      <c r="M426" s="527"/>
      <c r="N426" s="479"/>
      <c r="O426" s="481"/>
      <c r="P426" s="481"/>
      <c r="Q426" s="481"/>
      <c r="R426" s="481"/>
      <c r="S426" s="485"/>
      <c r="T426" s="481"/>
      <c r="U426" s="481"/>
      <c r="V426" s="481"/>
      <c r="W426" s="481"/>
      <c r="X426" s="481"/>
      <c r="Y426" s="485"/>
      <c r="Z426" s="481"/>
      <c r="AA426" s="481"/>
      <c r="AB426" s="481"/>
      <c r="AC426" s="481"/>
      <c r="AD426" s="481"/>
      <c r="AE426" s="485"/>
      <c r="AF426" s="481"/>
      <c r="AG426" s="481"/>
      <c r="AH426" s="481"/>
      <c r="AI426" s="481"/>
      <c r="AJ426" s="481"/>
      <c r="AK426" s="481"/>
      <c r="AL426" s="784" t="s">
        <v>574</v>
      </c>
      <c r="AM426" s="784"/>
      <c r="AN426" s="481" t="s">
        <v>572</v>
      </c>
      <c r="AO426" s="481">
        <v>100</v>
      </c>
      <c r="AP426" s="481" t="s">
        <v>14</v>
      </c>
      <c r="AQ426" s="485">
        <v>300</v>
      </c>
      <c r="AR426" s="455"/>
    </row>
    <row r="427" spans="1:44" s="24" customFormat="1" x14ac:dyDescent="0.25">
      <c r="A427" s="784"/>
      <c r="B427" s="784"/>
      <c r="C427" s="784"/>
      <c r="D427" s="784"/>
      <c r="E427" s="784"/>
      <c r="F427" s="785"/>
      <c r="G427" s="786"/>
      <c r="H427" s="535"/>
      <c r="I427" s="481"/>
      <c r="J427" s="481"/>
      <c r="K427" s="481"/>
      <c r="L427" s="481"/>
      <c r="M427" s="527"/>
      <c r="N427" s="479"/>
      <c r="O427" s="481"/>
      <c r="P427" s="481"/>
      <c r="Q427" s="481"/>
      <c r="R427" s="481"/>
      <c r="S427" s="485"/>
      <c r="T427" s="481"/>
      <c r="U427" s="481"/>
      <c r="V427" s="481"/>
      <c r="W427" s="481"/>
      <c r="X427" s="481"/>
      <c r="Y427" s="485"/>
      <c r="Z427" s="481"/>
      <c r="AA427" s="481"/>
      <c r="AB427" s="481"/>
      <c r="AC427" s="481"/>
      <c r="AD427" s="481"/>
      <c r="AE427" s="485"/>
      <c r="AF427" s="481"/>
      <c r="AG427" s="481"/>
      <c r="AH427" s="481"/>
      <c r="AI427" s="481"/>
      <c r="AJ427" s="481"/>
      <c r="AK427" s="481"/>
      <c r="AL427" s="784"/>
      <c r="AM427" s="784"/>
      <c r="AN427" s="481" t="s">
        <v>44</v>
      </c>
      <c r="AO427" s="481">
        <v>16</v>
      </c>
      <c r="AP427" s="481" t="s">
        <v>12</v>
      </c>
      <c r="AQ427" s="485">
        <v>48</v>
      </c>
      <c r="AR427" s="455"/>
    </row>
    <row r="428" spans="1:44" s="24" customFormat="1" ht="31.5" customHeight="1" x14ac:dyDescent="0.25">
      <c r="A428" s="784"/>
      <c r="B428" s="784"/>
      <c r="C428" s="784"/>
      <c r="D428" s="784"/>
      <c r="E428" s="784"/>
      <c r="F428" s="785"/>
      <c r="G428" s="786"/>
      <c r="H428" s="535"/>
      <c r="I428" s="481"/>
      <c r="J428" s="481"/>
      <c r="K428" s="481"/>
      <c r="L428" s="481"/>
      <c r="M428" s="527"/>
      <c r="N428" s="479"/>
      <c r="O428" s="481"/>
      <c r="P428" s="481"/>
      <c r="Q428" s="481"/>
      <c r="R428" s="481"/>
      <c r="S428" s="485"/>
      <c r="T428" s="481"/>
      <c r="U428" s="481"/>
      <c r="V428" s="481"/>
      <c r="W428" s="481"/>
      <c r="X428" s="481"/>
      <c r="Y428" s="485"/>
      <c r="Z428" s="481"/>
      <c r="AA428" s="481"/>
      <c r="AB428" s="481"/>
      <c r="AC428" s="481"/>
      <c r="AD428" s="481"/>
      <c r="AE428" s="485"/>
      <c r="AF428" s="481"/>
      <c r="AG428" s="481"/>
      <c r="AH428" s="481"/>
      <c r="AI428" s="481"/>
      <c r="AJ428" s="481"/>
      <c r="AK428" s="481"/>
      <c r="AL428" s="481"/>
      <c r="AM428" s="481"/>
      <c r="AN428" s="481"/>
      <c r="AO428" s="481"/>
      <c r="AP428" s="481"/>
      <c r="AQ428" s="485"/>
      <c r="AR428" s="455"/>
    </row>
    <row r="429" spans="1:44" s="24" customFormat="1" ht="25.5" customHeight="1" x14ac:dyDescent="0.25">
      <c r="A429" s="784"/>
      <c r="B429" s="784"/>
      <c r="C429" s="784"/>
      <c r="D429" s="784"/>
      <c r="E429" s="784"/>
      <c r="F429" s="785"/>
      <c r="G429" s="786"/>
      <c r="H429" s="535"/>
      <c r="I429" s="481"/>
      <c r="J429" s="481"/>
      <c r="K429" s="481"/>
      <c r="L429" s="481"/>
      <c r="M429" s="527"/>
      <c r="N429" s="479"/>
      <c r="O429" s="481"/>
      <c r="P429" s="481"/>
      <c r="Q429" s="481"/>
      <c r="R429" s="481"/>
      <c r="S429" s="485"/>
      <c r="T429" s="481"/>
      <c r="U429" s="481"/>
      <c r="V429" s="481"/>
      <c r="W429" s="481"/>
      <c r="X429" s="481"/>
      <c r="Y429" s="485"/>
      <c r="Z429" s="481"/>
      <c r="AA429" s="481"/>
      <c r="AB429" s="481"/>
      <c r="AC429" s="481"/>
      <c r="AD429" s="481"/>
      <c r="AE429" s="485"/>
      <c r="AF429" s="481"/>
      <c r="AG429" s="481"/>
      <c r="AH429" s="481"/>
      <c r="AI429" s="481"/>
      <c r="AJ429" s="481"/>
      <c r="AK429" s="481"/>
      <c r="AL429" s="481"/>
      <c r="AM429" s="481"/>
      <c r="AN429" s="481"/>
      <c r="AO429" s="481"/>
      <c r="AP429" s="481"/>
      <c r="AQ429" s="485"/>
      <c r="AR429" s="455"/>
    </row>
    <row r="430" spans="1:44" s="24" customFormat="1" ht="30" customHeight="1" x14ac:dyDescent="0.25">
      <c r="A430" s="784">
        <v>86</v>
      </c>
      <c r="B430" s="784">
        <v>297866</v>
      </c>
      <c r="C430" s="784" t="s">
        <v>193</v>
      </c>
      <c r="D430" s="784">
        <v>2.5179999999999998</v>
      </c>
      <c r="E430" s="784">
        <v>14161.5</v>
      </c>
      <c r="F430" s="785">
        <v>2.5179999999999998</v>
      </c>
      <c r="G430" s="786">
        <v>14161.5</v>
      </c>
      <c r="H430" s="787" t="s">
        <v>575</v>
      </c>
      <c r="I430" s="785"/>
      <c r="J430" s="481" t="s">
        <v>44</v>
      </c>
      <c r="K430" s="483">
        <v>10</v>
      </c>
      <c r="L430" s="483" t="s">
        <v>12</v>
      </c>
      <c r="M430" s="571">
        <v>31.275289999999998</v>
      </c>
      <c r="N430" s="792" t="s">
        <v>576</v>
      </c>
      <c r="O430" s="784" t="s">
        <v>577</v>
      </c>
      <c r="P430" s="784" t="s">
        <v>9</v>
      </c>
      <c r="Q430" s="481"/>
      <c r="R430" s="481" t="s">
        <v>5</v>
      </c>
      <c r="S430" s="789"/>
      <c r="T430" s="481"/>
      <c r="U430" s="481"/>
      <c r="V430" s="481"/>
      <c r="W430" s="481"/>
      <c r="X430" s="481"/>
      <c r="Y430" s="485"/>
      <c r="Z430" s="483"/>
      <c r="AA430" s="483"/>
      <c r="AB430" s="483"/>
      <c r="AC430" s="483"/>
      <c r="AD430" s="483"/>
      <c r="AE430" s="198"/>
      <c r="AF430" s="481"/>
      <c r="AG430" s="481"/>
      <c r="AH430" s="481"/>
      <c r="AI430" s="481"/>
      <c r="AJ430" s="481"/>
      <c r="AK430" s="481"/>
      <c r="AL430" s="481"/>
      <c r="AM430" s="481"/>
      <c r="AN430" s="481"/>
      <c r="AO430" s="481"/>
      <c r="AP430" s="481"/>
      <c r="AQ430" s="485"/>
      <c r="AR430" s="455"/>
    </row>
    <row r="431" spans="1:44" s="24" customFormat="1" ht="33" customHeight="1" x14ac:dyDescent="0.25">
      <c r="A431" s="784"/>
      <c r="B431" s="784"/>
      <c r="C431" s="784"/>
      <c r="D431" s="784"/>
      <c r="E431" s="784"/>
      <c r="F431" s="785"/>
      <c r="G431" s="786"/>
      <c r="H431" s="807" t="s">
        <v>769</v>
      </c>
      <c r="I431" s="808"/>
      <c r="J431" s="488" t="s">
        <v>760</v>
      </c>
      <c r="K431" s="480">
        <v>53</v>
      </c>
      <c r="L431" s="480" t="s">
        <v>14</v>
      </c>
      <c r="M431" s="572">
        <v>375.69186000000002</v>
      </c>
      <c r="N431" s="792"/>
      <c r="O431" s="784"/>
      <c r="P431" s="784"/>
      <c r="Q431" s="481"/>
      <c r="R431" s="481" t="s">
        <v>8</v>
      </c>
      <c r="S431" s="789"/>
      <c r="T431" s="481"/>
      <c r="U431" s="481"/>
      <c r="V431" s="481"/>
      <c r="W431" s="481"/>
      <c r="X431" s="481"/>
      <c r="Y431" s="485"/>
      <c r="Z431" s="784"/>
      <c r="AA431" s="784"/>
      <c r="AB431" s="481"/>
      <c r="AC431" s="481"/>
      <c r="AD431" s="481"/>
      <c r="AE431" s="485"/>
      <c r="AF431" s="481"/>
      <c r="AG431" s="481"/>
      <c r="AH431" s="481"/>
      <c r="AI431" s="481"/>
      <c r="AJ431" s="481"/>
      <c r="AK431" s="481"/>
      <c r="AL431" s="481"/>
      <c r="AM431" s="481"/>
      <c r="AN431" s="481"/>
      <c r="AO431" s="481"/>
      <c r="AP431" s="481"/>
      <c r="AQ431" s="485"/>
      <c r="AR431" s="455"/>
    </row>
    <row r="432" spans="1:44" s="24" customFormat="1" ht="15" customHeight="1" x14ac:dyDescent="0.25">
      <c r="A432" s="784"/>
      <c r="B432" s="784"/>
      <c r="C432" s="784"/>
      <c r="D432" s="784"/>
      <c r="E432" s="784"/>
      <c r="F432" s="785"/>
      <c r="G432" s="786"/>
      <c r="H432" s="783" t="s">
        <v>578</v>
      </c>
      <c r="I432" s="784"/>
      <c r="J432" s="481" t="s">
        <v>333</v>
      </c>
      <c r="K432" s="481">
        <v>1</v>
      </c>
      <c r="L432" s="481" t="s">
        <v>331</v>
      </c>
      <c r="M432" s="567">
        <v>1596.6889000000001</v>
      </c>
      <c r="N432" s="792"/>
      <c r="O432" s="784"/>
      <c r="P432" s="784" t="s">
        <v>10</v>
      </c>
      <c r="Q432" s="481"/>
      <c r="R432" s="481" t="s">
        <v>5</v>
      </c>
      <c r="S432" s="789"/>
      <c r="T432" s="481"/>
      <c r="U432" s="481"/>
      <c r="V432" s="481"/>
      <c r="W432" s="481"/>
      <c r="X432" s="481"/>
      <c r="Y432" s="485"/>
      <c r="Z432" s="481"/>
      <c r="AA432" s="481"/>
      <c r="AB432" s="481"/>
      <c r="AC432" s="481"/>
      <c r="AD432" s="481"/>
      <c r="AE432" s="485"/>
      <c r="AF432" s="481"/>
      <c r="AG432" s="481"/>
      <c r="AH432" s="481"/>
      <c r="AI432" s="481"/>
      <c r="AJ432" s="481"/>
      <c r="AK432" s="481"/>
      <c r="AL432" s="481"/>
      <c r="AM432" s="481"/>
      <c r="AN432" s="481"/>
      <c r="AO432" s="481"/>
      <c r="AP432" s="481"/>
      <c r="AQ432" s="485"/>
      <c r="AR432" s="455"/>
    </row>
    <row r="433" spans="1:44" s="24" customFormat="1" ht="15" customHeight="1" x14ac:dyDescent="0.25">
      <c r="A433" s="784"/>
      <c r="B433" s="784"/>
      <c r="C433" s="784"/>
      <c r="D433" s="784"/>
      <c r="E433" s="784"/>
      <c r="F433" s="785"/>
      <c r="G433" s="786"/>
      <c r="H433" s="783" t="s">
        <v>579</v>
      </c>
      <c r="I433" s="784"/>
      <c r="J433" s="481" t="s">
        <v>333</v>
      </c>
      <c r="K433" s="481">
        <v>1</v>
      </c>
      <c r="L433" s="481" t="s">
        <v>331</v>
      </c>
      <c r="M433" s="567">
        <v>1418.4921400000001</v>
      </c>
      <c r="N433" s="792"/>
      <c r="O433" s="784"/>
      <c r="P433" s="784"/>
      <c r="Q433" s="485"/>
      <c r="R433" s="481" t="s">
        <v>8</v>
      </c>
      <c r="S433" s="789"/>
      <c r="T433" s="481"/>
      <c r="U433" s="481"/>
      <c r="V433" s="481"/>
      <c r="W433" s="481"/>
      <c r="X433" s="481"/>
      <c r="Y433" s="485"/>
      <c r="Z433" s="481"/>
      <c r="AA433" s="481"/>
      <c r="AB433" s="481"/>
      <c r="AC433" s="481"/>
      <c r="AD433" s="481"/>
      <c r="AE433" s="485"/>
      <c r="AF433" s="481"/>
      <c r="AG433" s="481"/>
      <c r="AH433" s="481"/>
      <c r="AI433" s="481"/>
      <c r="AJ433" s="481"/>
      <c r="AK433" s="481"/>
      <c r="AL433" s="481"/>
      <c r="AM433" s="481"/>
      <c r="AN433" s="481"/>
      <c r="AO433" s="481"/>
      <c r="AP433" s="481"/>
      <c r="AQ433" s="485"/>
      <c r="AR433" s="455"/>
    </row>
    <row r="434" spans="1:44" s="24" customFormat="1" x14ac:dyDescent="0.25">
      <c r="A434" s="784"/>
      <c r="B434" s="784"/>
      <c r="C434" s="784"/>
      <c r="D434" s="784"/>
      <c r="E434" s="784"/>
      <c r="F434" s="785"/>
      <c r="G434" s="786"/>
      <c r="H434" s="797" t="s">
        <v>578</v>
      </c>
      <c r="I434" s="798"/>
      <c r="J434" s="488" t="s">
        <v>767</v>
      </c>
      <c r="K434" s="488">
        <v>109.2</v>
      </c>
      <c r="L434" s="488" t="s">
        <v>6</v>
      </c>
      <c r="M434" s="566">
        <v>46.397359999999999</v>
      </c>
      <c r="N434" s="479"/>
      <c r="O434" s="481"/>
      <c r="P434" s="481"/>
      <c r="Q434" s="485"/>
      <c r="R434" s="481"/>
      <c r="S434" s="198"/>
      <c r="T434" s="481"/>
      <c r="U434" s="481"/>
      <c r="V434" s="481"/>
      <c r="W434" s="481"/>
      <c r="X434" s="481"/>
      <c r="Y434" s="485"/>
      <c r="Z434" s="481"/>
      <c r="AA434" s="481"/>
      <c r="AB434" s="481"/>
      <c r="AC434" s="481"/>
      <c r="AD434" s="481"/>
      <c r="AE434" s="485"/>
      <c r="AF434" s="481"/>
      <c r="AG434" s="481"/>
      <c r="AH434" s="481"/>
      <c r="AI434" s="481"/>
      <c r="AJ434" s="481"/>
      <c r="AK434" s="481"/>
      <c r="AL434" s="481"/>
      <c r="AM434" s="481"/>
      <c r="AN434" s="481"/>
      <c r="AO434" s="481"/>
      <c r="AP434" s="481"/>
      <c r="AQ434" s="485"/>
      <c r="AR434" s="455"/>
    </row>
    <row r="435" spans="1:44" s="24" customFormat="1" x14ac:dyDescent="0.25">
      <c r="A435" s="784"/>
      <c r="B435" s="784"/>
      <c r="C435" s="784"/>
      <c r="D435" s="784"/>
      <c r="E435" s="784"/>
      <c r="F435" s="785"/>
      <c r="G435" s="786"/>
      <c r="H435" s="797" t="s">
        <v>579</v>
      </c>
      <c r="I435" s="798"/>
      <c r="J435" s="488" t="s">
        <v>767</v>
      </c>
      <c r="K435" s="488">
        <v>92.4</v>
      </c>
      <c r="L435" s="488" t="s">
        <v>6</v>
      </c>
      <c r="M435" s="566">
        <v>39.259309999999999</v>
      </c>
      <c r="N435" s="479"/>
      <c r="O435" s="481"/>
      <c r="P435" s="481"/>
      <c r="Q435" s="485"/>
      <c r="R435" s="481"/>
      <c r="S435" s="198"/>
      <c r="T435" s="481"/>
      <c r="U435" s="481"/>
      <c r="V435" s="481"/>
      <c r="W435" s="481"/>
      <c r="X435" s="481"/>
      <c r="Y435" s="485"/>
      <c r="Z435" s="481"/>
      <c r="AA435" s="481"/>
      <c r="AB435" s="481"/>
      <c r="AC435" s="481"/>
      <c r="AD435" s="481"/>
      <c r="AE435" s="485"/>
      <c r="AF435" s="481"/>
      <c r="AG435" s="481"/>
      <c r="AH435" s="481"/>
      <c r="AI435" s="481"/>
      <c r="AJ435" s="481"/>
      <c r="AK435" s="481"/>
      <c r="AL435" s="481"/>
      <c r="AM435" s="481"/>
      <c r="AN435" s="481"/>
      <c r="AO435" s="481"/>
      <c r="AP435" s="481"/>
      <c r="AQ435" s="485"/>
      <c r="AR435" s="455"/>
    </row>
    <row r="436" spans="1:44" s="24" customFormat="1" x14ac:dyDescent="0.25">
      <c r="A436" s="784"/>
      <c r="B436" s="784"/>
      <c r="C436" s="784"/>
      <c r="D436" s="784"/>
      <c r="E436" s="784"/>
      <c r="F436" s="785"/>
      <c r="G436" s="786"/>
      <c r="H436" s="807" t="s">
        <v>781</v>
      </c>
      <c r="I436" s="808" t="s">
        <v>782</v>
      </c>
      <c r="J436" s="798" t="s">
        <v>9</v>
      </c>
      <c r="K436" s="488">
        <v>0.95</v>
      </c>
      <c r="L436" s="488" t="s">
        <v>5</v>
      </c>
      <c r="M436" s="799">
        <v>6551.2740400000002</v>
      </c>
      <c r="N436" s="479"/>
      <c r="O436" s="481"/>
      <c r="P436" s="481"/>
      <c r="Q436" s="485"/>
      <c r="R436" s="481"/>
      <c r="S436" s="198"/>
      <c r="T436" s="481"/>
      <c r="U436" s="481"/>
      <c r="V436" s="481"/>
      <c r="W436" s="481"/>
      <c r="X436" s="481"/>
      <c r="Y436" s="485"/>
      <c r="Z436" s="481"/>
      <c r="AA436" s="481"/>
      <c r="AB436" s="481"/>
      <c r="AC436" s="481"/>
      <c r="AD436" s="481"/>
      <c r="AE436" s="485"/>
      <c r="AF436" s="481"/>
      <c r="AG436" s="481"/>
      <c r="AH436" s="481"/>
      <c r="AI436" s="481"/>
      <c r="AJ436" s="481"/>
      <c r="AK436" s="481"/>
      <c r="AL436" s="481"/>
      <c r="AM436" s="481"/>
      <c r="AN436" s="481"/>
      <c r="AO436" s="481"/>
      <c r="AP436" s="481"/>
      <c r="AQ436" s="485"/>
      <c r="AR436" s="455"/>
    </row>
    <row r="437" spans="1:44" s="24" customFormat="1" x14ac:dyDescent="0.25">
      <c r="A437" s="784"/>
      <c r="B437" s="784"/>
      <c r="C437" s="784"/>
      <c r="D437" s="784"/>
      <c r="E437" s="784"/>
      <c r="F437" s="785"/>
      <c r="G437" s="786"/>
      <c r="H437" s="807"/>
      <c r="I437" s="808"/>
      <c r="J437" s="798"/>
      <c r="K437" s="488">
        <v>11866</v>
      </c>
      <c r="L437" s="488" t="s">
        <v>6</v>
      </c>
      <c r="M437" s="799"/>
      <c r="N437" s="479"/>
      <c r="O437" s="481"/>
      <c r="P437" s="481"/>
      <c r="Q437" s="481"/>
      <c r="R437" s="481"/>
      <c r="S437" s="485"/>
      <c r="T437" s="481"/>
      <c r="U437" s="481"/>
      <c r="V437" s="481"/>
      <c r="W437" s="481"/>
      <c r="X437" s="481"/>
      <c r="Y437" s="485"/>
      <c r="Z437" s="481"/>
      <c r="AA437" s="481"/>
      <c r="AB437" s="481"/>
      <c r="AC437" s="481"/>
      <c r="AD437" s="481"/>
      <c r="AE437" s="485"/>
      <c r="AF437" s="481"/>
      <c r="AG437" s="481"/>
      <c r="AH437" s="481"/>
      <c r="AI437" s="481"/>
      <c r="AJ437" s="481"/>
      <c r="AK437" s="481"/>
      <c r="AL437" s="481"/>
      <c r="AM437" s="481"/>
      <c r="AN437" s="481"/>
      <c r="AO437" s="481"/>
      <c r="AP437" s="481"/>
      <c r="AQ437" s="485"/>
      <c r="AR437" s="455"/>
    </row>
    <row r="438" spans="1:44" s="24" customFormat="1" ht="15" customHeight="1" x14ac:dyDescent="0.25">
      <c r="A438" s="784"/>
      <c r="B438" s="784"/>
      <c r="C438" s="784"/>
      <c r="D438" s="784"/>
      <c r="E438" s="784"/>
      <c r="F438" s="785"/>
      <c r="G438" s="786"/>
      <c r="H438" s="807"/>
      <c r="I438" s="808"/>
      <c r="J438" s="798" t="s">
        <v>10</v>
      </c>
      <c r="K438" s="488">
        <v>0.95</v>
      </c>
      <c r="L438" s="488" t="s">
        <v>5</v>
      </c>
      <c r="M438" s="799">
        <v>106.1</v>
      </c>
      <c r="N438" s="479"/>
      <c r="O438" s="481"/>
      <c r="P438" s="481"/>
      <c r="Q438" s="481"/>
      <c r="R438" s="481"/>
      <c r="S438" s="485"/>
      <c r="T438" s="481"/>
      <c r="U438" s="481"/>
      <c r="V438" s="481"/>
      <c r="W438" s="481"/>
      <c r="X438" s="481"/>
      <c r="Y438" s="485"/>
      <c r="Z438" s="481"/>
      <c r="AA438" s="481"/>
      <c r="AB438" s="481"/>
      <c r="AC438" s="481"/>
      <c r="AD438" s="481"/>
      <c r="AE438" s="485"/>
      <c r="AF438" s="481"/>
      <c r="AG438" s="481"/>
      <c r="AH438" s="481"/>
      <c r="AI438" s="481"/>
      <c r="AJ438" s="481"/>
      <c r="AK438" s="481"/>
      <c r="AL438" s="481"/>
      <c r="AM438" s="481"/>
      <c r="AN438" s="481"/>
      <c r="AO438" s="481"/>
      <c r="AP438" s="481"/>
      <c r="AQ438" s="485"/>
      <c r="AR438" s="455"/>
    </row>
    <row r="439" spans="1:44" s="24" customFormat="1" x14ac:dyDescent="0.25">
      <c r="A439" s="784"/>
      <c r="B439" s="784"/>
      <c r="C439" s="784"/>
      <c r="D439" s="784"/>
      <c r="E439" s="784"/>
      <c r="F439" s="785"/>
      <c r="G439" s="786"/>
      <c r="H439" s="807"/>
      <c r="I439" s="808"/>
      <c r="J439" s="798"/>
      <c r="K439" s="488">
        <v>70</v>
      </c>
      <c r="L439" s="488" t="s">
        <v>6</v>
      </c>
      <c r="M439" s="799"/>
      <c r="N439" s="479"/>
      <c r="O439" s="481"/>
      <c r="P439" s="481"/>
      <c r="Q439" s="481"/>
      <c r="R439" s="481"/>
      <c r="S439" s="485"/>
      <c r="T439" s="481"/>
      <c r="U439" s="481"/>
      <c r="V439" s="481"/>
      <c r="W439" s="481"/>
      <c r="X439" s="481"/>
      <c r="Y439" s="485"/>
      <c r="Z439" s="481"/>
      <c r="AA439" s="481"/>
      <c r="AB439" s="481"/>
      <c r="AC439" s="481"/>
      <c r="AD439" s="481"/>
      <c r="AE439" s="485"/>
      <c r="AF439" s="481"/>
      <c r="AG439" s="481"/>
      <c r="AH439" s="481"/>
      <c r="AI439" s="481"/>
      <c r="AJ439" s="481"/>
      <c r="AK439" s="481"/>
      <c r="AL439" s="481"/>
      <c r="AM439" s="481"/>
      <c r="AN439" s="481"/>
      <c r="AO439" s="481"/>
      <c r="AP439" s="481"/>
      <c r="AQ439" s="485"/>
      <c r="AR439" s="455"/>
    </row>
    <row r="440" spans="1:44" s="24" customFormat="1" x14ac:dyDescent="0.25">
      <c r="A440" s="481">
        <v>87</v>
      </c>
      <c r="B440" s="481">
        <v>297593</v>
      </c>
      <c r="C440" s="481" t="s">
        <v>580</v>
      </c>
      <c r="D440" s="481">
        <v>2</v>
      </c>
      <c r="E440" s="481">
        <v>18000</v>
      </c>
      <c r="F440" s="483">
        <v>2</v>
      </c>
      <c r="G440" s="486">
        <v>18000</v>
      </c>
      <c r="H440" s="535"/>
      <c r="I440" s="481"/>
      <c r="J440" s="481"/>
      <c r="K440" s="481"/>
      <c r="L440" s="481"/>
      <c r="M440" s="527"/>
      <c r="N440" s="479"/>
      <c r="O440" s="481"/>
      <c r="P440" s="481"/>
      <c r="Q440" s="481"/>
      <c r="R440" s="481"/>
      <c r="S440" s="485"/>
      <c r="T440" s="481"/>
      <c r="U440" s="481"/>
      <c r="V440" s="481"/>
      <c r="W440" s="481"/>
      <c r="X440" s="481"/>
      <c r="Y440" s="485"/>
      <c r="Z440" s="481"/>
      <c r="AA440" s="481"/>
      <c r="AB440" s="481"/>
      <c r="AC440" s="481"/>
      <c r="AD440" s="481"/>
      <c r="AE440" s="485"/>
      <c r="AF440" s="481"/>
      <c r="AG440" s="481"/>
      <c r="AH440" s="481"/>
      <c r="AI440" s="481"/>
      <c r="AJ440" s="481"/>
      <c r="AK440" s="481"/>
      <c r="AL440" s="481"/>
      <c r="AM440" s="481"/>
      <c r="AN440" s="481"/>
      <c r="AO440" s="481"/>
      <c r="AP440" s="481"/>
      <c r="AQ440" s="485"/>
      <c r="AR440" s="455"/>
    </row>
    <row r="441" spans="1:44" s="24" customFormat="1" x14ac:dyDescent="0.25">
      <c r="A441" s="481">
        <v>88</v>
      </c>
      <c r="B441" s="481">
        <v>297706</v>
      </c>
      <c r="C441" s="481" t="s">
        <v>307</v>
      </c>
      <c r="D441" s="481">
        <v>1.284</v>
      </c>
      <c r="E441" s="481">
        <v>8774.7999999999993</v>
      </c>
      <c r="F441" s="483">
        <v>1.284</v>
      </c>
      <c r="G441" s="486">
        <v>8774.7999999999993</v>
      </c>
      <c r="H441" s="535"/>
      <c r="I441" s="481"/>
      <c r="J441" s="481"/>
      <c r="K441" s="481"/>
      <c r="L441" s="481"/>
      <c r="M441" s="527"/>
      <c r="N441" s="479"/>
      <c r="O441" s="481"/>
      <c r="P441" s="481"/>
      <c r="Q441" s="481"/>
      <c r="R441" s="481"/>
      <c r="S441" s="485"/>
      <c r="T441" s="481"/>
      <c r="U441" s="481"/>
      <c r="V441" s="481"/>
      <c r="W441" s="481"/>
      <c r="X441" s="481"/>
      <c r="Y441" s="485"/>
      <c r="Z441" s="481"/>
      <c r="AA441" s="481"/>
      <c r="AB441" s="481"/>
      <c r="AC441" s="481"/>
      <c r="AD441" s="481"/>
      <c r="AE441" s="485"/>
      <c r="AF441" s="481"/>
      <c r="AG441" s="481"/>
      <c r="AH441" s="481"/>
      <c r="AI441" s="481"/>
      <c r="AJ441" s="481"/>
      <c r="AK441" s="481"/>
      <c r="AL441" s="481"/>
      <c r="AM441" s="481"/>
      <c r="AN441" s="481"/>
      <c r="AO441" s="481"/>
      <c r="AP441" s="481"/>
      <c r="AQ441" s="485"/>
      <c r="AR441" s="455"/>
    </row>
    <row r="442" spans="1:44" s="24" customFormat="1" x14ac:dyDescent="0.25">
      <c r="A442" s="481">
        <v>89</v>
      </c>
      <c r="B442" s="481">
        <v>298040</v>
      </c>
      <c r="C442" s="481" t="s">
        <v>581</v>
      </c>
      <c r="D442" s="481">
        <v>0.67800000000000005</v>
      </c>
      <c r="E442" s="481">
        <v>3355.8</v>
      </c>
      <c r="F442" s="483">
        <v>0.67800000000000005</v>
      </c>
      <c r="G442" s="486">
        <v>3355.8</v>
      </c>
      <c r="H442" s="535"/>
      <c r="I442" s="481"/>
      <c r="J442" s="481"/>
      <c r="K442" s="481"/>
      <c r="L442" s="481"/>
      <c r="M442" s="527"/>
      <c r="N442" s="479"/>
      <c r="O442" s="481"/>
      <c r="P442" s="481"/>
      <c r="Q442" s="481"/>
      <c r="R442" s="481"/>
      <c r="S442" s="485"/>
      <c r="T442" s="481"/>
      <c r="U442" s="481"/>
      <c r="V442" s="481"/>
      <c r="W442" s="481"/>
      <c r="X442" s="481"/>
      <c r="Y442" s="485"/>
      <c r="Z442" s="481"/>
      <c r="AA442" s="481"/>
      <c r="AB442" s="481"/>
      <c r="AC442" s="481"/>
      <c r="AD442" s="481"/>
      <c r="AE442" s="485"/>
      <c r="AF442" s="481"/>
      <c r="AG442" s="481"/>
      <c r="AH442" s="481"/>
      <c r="AI442" s="481"/>
      <c r="AJ442" s="481"/>
      <c r="AK442" s="481"/>
      <c r="AL442" s="481"/>
      <c r="AM442" s="481"/>
      <c r="AN442" s="481"/>
      <c r="AO442" s="481"/>
      <c r="AP442" s="481"/>
      <c r="AQ442" s="485"/>
      <c r="AR442" s="455"/>
    </row>
    <row r="443" spans="1:44" s="24" customFormat="1" x14ac:dyDescent="0.25">
      <c r="A443" s="481">
        <v>90</v>
      </c>
      <c r="B443" s="481">
        <v>297999</v>
      </c>
      <c r="C443" s="481" t="s">
        <v>582</v>
      </c>
      <c r="D443" s="481">
        <v>0.34200000000000003</v>
      </c>
      <c r="E443" s="481">
        <v>1893.5</v>
      </c>
      <c r="F443" s="483">
        <v>0.34200000000000003</v>
      </c>
      <c r="G443" s="486">
        <v>1893.5</v>
      </c>
      <c r="H443" s="535"/>
      <c r="I443" s="481"/>
      <c r="J443" s="481"/>
      <c r="K443" s="481"/>
      <c r="L443" s="481"/>
      <c r="M443" s="527"/>
      <c r="N443" s="479"/>
      <c r="O443" s="481"/>
      <c r="P443" s="481"/>
      <c r="Q443" s="481"/>
      <c r="R443" s="481"/>
      <c r="S443" s="485"/>
      <c r="T443" s="481"/>
      <c r="U443" s="481"/>
      <c r="V443" s="481"/>
      <c r="W443" s="481"/>
      <c r="X443" s="481"/>
      <c r="Y443" s="485"/>
      <c r="Z443" s="481"/>
      <c r="AA443" s="481"/>
      <c r="AB443" s="481"/>
      <c r="AC443" s="481"/>
      <c r="AD443" s="481"/>
      <c r="AE443" s="485"/>
      <c r="AF443" s="481"/>
      <c r="AG443" s="481"/>
      <c r="AH443" s="481"/>
      <c r="AI443" s="481"/>
      <c r="AJ443" s="481"/>
      <c r="AK443" s="481"/>
      <c r="AL443" s="481"/>
      <c r="AM443" s="481"/>
      <c r="AN443" s="481"/>
      <c r="AO443" s="481"/>
      <c r="AP443" s="481"/>
      <c r="AQ443" s="485"/>
      <c r="AR443" s="455"/>
    </row>
    <row r="444" spans="1:44" s="24" customFormat="1" x14ac:dyDescent="0.25">
      <c r="A444" s="481">
        <v>91</v>
      </c>
      <c r="B444" s="481">
        <v>297791</v>
      </c>
      <c r="C444" s="481" t="s">
        <v>583</v>
      </c>
      <c r="D444" s="481">
        <v>1.49</v>
      </c>
      <c r="E444" s="481">
        <v>8479.7999999999993</v>
      </c>
      <c r="F444" s="483">
        <v>1.49</v>
      </c>
      <c r="G444" s="486">
        <v>8479.7999999999993</v>
      </c>
      <c r="H444" s="535"/>
      <c r="I444" s="481"/>
      <c r="J444" s="481"/>
      <c r="K444" s="481"/>
      <c r="L444" s="481"/>
      <c r="M444" s="527"/>
      <c r="N444" s="479"/>
      <c r="O444" s="481"/>
      <c r="P444" s="481"/>
      <c r="Q444" s="481"/>
      <c r="R444" s="481"/>
      <c r="S444" s="485"/>
      <c r="T444" s="481"/>
      <c r="U444" s="481"/>
      <c r="V444" s="481"/>
      <c r="W444" s="481"/>
      <c r="X444" s="481"/>
      <c r="Y444" s="485"/>
      <c r="Z444" s="481"/>
      <c r="AA444" s="481"/>
      <c r="AB444" s="481"/>
      <c r="AC444" s="481"/>
      <c r="AD444" s="481"/>
      <c r="AE444" s="485"/>
      <c r="AF444" s="481"/>
      <c r="AG444" s="481"/>
      <c r="AH444" s="481"/>
      <c r="AI444" s="481"/>
      <c r="AJ444" s="481"/>
      <c r="AK444" s="481"/>
      <c r="AL444" s="481"/>
      <c r="AM444" s="481"/>
      <c r="AN444" s="481"/>
      <c r="AO444" s="481"/>
      <c r="AP444" s="481"/>
      <c r="AQ444" s="485"/>
      <c r="AR444" s="455"/>
    </row>
    <row r="445" spans="1:44" s="24" customFormat="1" ht="25.5" customHeight="1" x14ac:dyDescent="0.25">
      <c r="A445" s="481">
        <v>92</v>
      </c>
      <c r="B445" s="481">
        <v>297469</v>
      </c>
      <c r="C445" s="481" t="s">
        <v>584</v>
      </c>
      <c r="D445" s="481">
        <v>0.79300000000000004</v>
      </c>
      <c r="E445" s="481">
        <v>3911.3</v>
      </c>
      <c r="F445" s="483">
        <v>0.79300000000000004</v>
      </c>
      <c r="G445" s="486">
        <v>3911.3</v>
      </c>
      <c r="H445" s="535"/>
      <c r="I445" s="481"/>
      <c r="J445" s="481"/>
      <c r="K445" s="481"/>
      <c r="L445" s="481"/>
      <c r="M445" s="527"/>
      <c r="N445" s="479"/>
      <c r="O445" s="481"/>
      <c r="P445" s="481"/>
      <c r="Q445" s="481"/>
      <c r="R445" s="481"/>
      <c r="S445" s="485"/>
      <c r="T445" s="481"/>
      <c r="U445" s="481"/>
      <c r="V445" s="481"/>
      <c r="W445" s="481"/>
      <c r="X445" s="481"/>
      <c r="Y445" s="485"/>
      <c r="Z445" s="481"/>
      <c r="AA445" s="481"/>
      <c r="AB445" s="481"/>
      <c r="AC445" s="481"/>
      <c r="AD445" s="481"/>
      <c r="AE445" s="485"/>
      <c r="AF445" s="481"/>
      <c r="AG445" s="481"/>
      <c r="AH445" s="481"/>
      <c r="AI445" s="481"/>
      <c r="AJ445" s="481"/>
      <c r="AK445" s="481"/>
      <c r="AL445" s="481"/>
      <c r="AM445" s="481"/>
      <c r="AN445" s="481"/>
      <c r="AO445" s="481"/>
      <c r="AP445" s="481"/>
      <c r="AQ445" s="485"/>
      <c r="AR445" s="455"/>
    </row>
    <row r="446" spans="1:44" s="24" customFormat="1" x14ac:dyDescent="0.25">
      <c r="A446" s="481">
        <v>93</v>
      </c>
      <c r="B446" s="481">
        <v>298000</v>
      </c>
      <c r="C446" s="481" t="s">
        <v>585</v>
      </c>
      <c r="D446" s="481">
        <v>0.68799999999999994</v>
      </c>
      <c r="E446" s="481">
        <v>3490.1</v>
      </c>
      <c r="F446" s="483">
        <v>0.68799999999999994</v>
      </c>
      <c r="G446" s="486">
        <v>3490.1</v>
      </c>
      <c r="H446" s="535"/>
      <c r="I446" s="481"/>
      <c r="J446" s="481"/>
      <c r="K446" s="481"/>
      <c r="L446" s="481"/>
      <c r="M446" s="527"/>
      <c r="N446" s="479"/>
      <c r="O446" s="481"/>
      <c r="P446" s="481"/>
      <c r="Q446" s="481"/>
      <c r="R446" s="481"/>
      <c r="S446" s="485"/>
      <c r="T446" s="481"/>
      <c r="U446" s="481"/>
      <c r="V446" s="481"/>
      <c r="W446" s="481"/>
      <c r="X446" s="481"/>
      <c r="Y446" s="485"/>
      <c r="Z446" s="481"/>
      <c r="AA446" s="481"/>
      <c r="AB446" s="481"/>
      <c r="AC446" s="481"/>
      <c r="AD446" s="481"/>
      <c r="AE446" s="485"/>
      <c r="AF446" s="481"/>
      <c r="AG446" s="481"/>
      <c r="AH446" s="481"/>
      <c r="AI446" s="481"/>
      <c r="AJ446" s="481"/>
      <c r="AK446" s="481"/>
      <c r="AL446" s="481"/>
      <c r="AM446" s="481"/>
      <c r="AN446" s="481"/>
      <c r="AO446" s="481"/>
      <c r="AP446" s="481"/>
      <c r="AQ446" s="485"/>
      <c r="AR446" s="455"/>
    </row>
    <row r="447" spans="1:44" s="24" customFormat="1" x14ac:dyDescent="0.25">
      <c r="A447" s="481">
        <v>94</v>
      </c>
      <c r="B447" s="481">
        <v>297990</v>
      </c>
      <c r="C447" s="481" t="s">
        <v>586</v>
      </c>
      <c r="D447" s="481">
        <v>0.73799999999999999</v>
      </c>
      <c r="E447" s="481">
        <v>3511.1</v>
      </c>
      <c r="F447" s="483">
        <v>0.73799999999999999</v>
      </c>
      <c r="G447" s="486">
        <v>3511.1</v>
      </c>
      <c r="H447" s="535"/>
      <c r="I447" s="481"/>
      <c r="J447" s="481"/>
      <c r="K447" s="481"/>
      <c r="L447" s="481"/>
      <c r="M447" s="527"/>
      <c r="N447" s="479"/>
      <c r="O447" s="481"/>
      <c r="P447" s="481"/>
      <c r="Q447" s="481"/>
      <c r="R447" s="481"/>
      <c r="S447" s="485"/>
      <c r="T447" s="481"/>
      <c r="U447" s="481"/>
      <c r="V447" s="481"/>
      <c r="W447" s="481"/>
      <c r="X447" s="481"/>
      <c r="Y447" s="485"/>
      <c r="Z447" s="481"/>
      <c r="AA447" s="481"/>
      <c r="AB447" s="481"/>
      <c r="AC447" s="481"/>
      <c r="AD447" s="481"/>
      <c r="AE447" s="485"/>
      <c r="AF447" s="481"/>
      <c r="AG447" s="481"/>
      <c r="AH447" s="481"/>
      <c r="AI447" s="481"/>
      <c r="AJ447" s="481"/>
      <c r="AK447" s="481"/>
      <c r="AL447" s="481"/>
      <c r="AM447" s="481"/>
      <c r="AN447" s="481"/>
      <c r="AO447" s="481"/>
      <c r="AP447" s="481"/>
      <c r="AQ447" s="485"/>
      <c r="AR447" s="455"/>
    </row>
    <row r="448" spans="1:44" s="24" customFormat="1" x14ac:dyDescent="0.25">
      <c r="A448" s="784">
        <v>95</v>
      </c>
      <c r="B448" s="784">
        <v>297540</v>
      </c>
      <c r="C448" s="784" t="s">
        <v>308</v>
      </c>
      <c r="D448" s="784">
        <v>2.1760000000000002</v>
      </c>
      <c r="E448" s="784">
        <v>27487</v>
      </c>
      <c r="F448" s="785">
        <v>2.1760000000000002</v>
      </c>
      <c r="G448" s="786">
        <v>27487</v>
      </c>
      <c r="H448" s="783"/>
      <c r="I448" s="784"/>
      <c r="J448" s="784"/>
      <c r="K448" s="784"/>
      <c r="L448" s="784"/>
      <c r="M448" s="794"/>
      <c r="N448" s="792"/>
      <c r="O448" s="784"/>
      <c r="P448" s="784"/>
      <c r="Q448" s="784"/>
      <c r="R448" s="784"/>
      <c r="S448" s="790"/>
      <c r="T448" s="784"/>
      <c r="U448" s="784"/>
      <c r="V448" s="784"/>
      <c r="W448" s="784"/>
      <c r="X448" s="784"/>
      <c r="Y448" s="790"/>
      <c r="Z448" s="784"/>
      <c r="AA448" s="784"/>
      <c r="AB448" s="784"/>
      <c r="AC448" s="784"/>
      <c r="AD448" s="784"/>
      <c r="AE448" s="790"/>
      <c r="AF448" s="784"/>
      <c r="AG448" s="784"/>
      <c r="AH448" s="784"/>
      <c r="AI448" s="784"/>
      <c r="AJ448" s="784"/>
      <c r="AK448" s="784"/>
      <c r="AL448" s="784" t="s">
        <v>587</v>
      </c>
      <c r="AM448" s="784"/>
      <c r="AN448" s="481" t="s">
        <v>44</v>
      </c>
      <c r="AO448" s="481">
        <v>8</v>
      </c>
      <c r="AP448" s="481" t="s">
        <v>331</v>
      </c>
      <c r="AQ448" s="485">
        <v>100</v>
      </c>
      <c r="AR448" s="1002"/>
    </row>
    <row r="449" spans="1:44" s="24" customFormat="1" x14ac:dyDescent="0.25">
      <c r="A449" s="784"/>
      <c r="B449" s="784"/>
      <c r="C449" s="784"/>
      <c r="D449" s="784"/>
      <c r="E449" s="784"/>
      <c r="F449" s="785"/>
      <c r="G449" s="786"/>
      <c r="H449" s="783"/>
      <c r="I449" s="784"/>
      <c r="J449" s="784"/>
      <c r="K449" s="784"/>
      <c r="L449" s="784"/>
      <c r="M449" s="794"/>
      <c r="N449" s="792"/>
      <c r="O449" s="784"/>
      <c r="P449" s="784"/>
      <c r="Q449" s="784"/>
      <c r="R449" s="784"/>
      <c r="S449" s="790"/>
      <c r="T449" s="784"/>
      <c r="U449" s="784"/>
      <c r="V449" s="784"/>
      <c r="W449" s="784"/>
      <c r="X449" s="784"/>
      <c r="Y449" s="790"/>
      <c r="Z449" s="784"/>
      <c r="AA449" s="784"/>
      <c r="AB449" s="784"/>
      <c r="AC449" s="784"/>
      <c r="AD449" s="784"/>
      <c r="AE449" s="790"/>
      <c r="AF449" s="784"/>
      <c r="AG449" s="784"/>
      <c r="AH449" s="784"/>
      <c r="AI449" s="784"/>
      <c r="AJ449" s="784"/>
      <c r="AK449" s="784"/>
      <c r="AL449" s="481"/>
      <c r="AM449" s="481"/>
      <c r="AN449" s="481"/>
      <c r="AO449" s="481"/>
      <c r="AP449" s="481"/>
      <c r="AQ449" s="485"/>
      <c r="AR449" s="1002"/>
    </row>
    <row r="450" spans="1:44" s="24" customFormat="1" x14ac:dyDescent="0.25">
      <c r="A450" s="481">
        <v>96</v>
      </c>
      <c r="B450" s="481">
        <v>297386</v>
      </c>
      <c r="C450" s="481" t="s">
        <v>588</v>
      </c>
      <c r="D450" s="481">
        <v>0.66900000000000004</v>
      </c>
      <c r="E450" s="481">
        <v>3570.6</v>
      </c>
      <c r="F450" s="483">
        <v>0.66900000000000004</v>
      </c>
      <c r="G450" s="486">
        <v>3570.6</v>
      </c>
      <c r="H450" s="535"/>
      <c r="I450" s="481"/>
      <c r="J450" s="481"/>
      <c r="K450" s="481"/>
      <c r="L450" s="481"/>
      <c r="M450" s="527"/>
      <c r="N450" s="479"/>
      <c r="O450" s="481"/>
      <c r="P450" s="481"/>
      <c r="Q450" s="481"/>
      <c r="R450" s="481"/>
      <c r="S450" s="485"/>
      <c r="T450" s="481"/>
      <c r="U450" s="481"/>
      <c r="V450" s="481"/>
      <c r="W450" s="481"/>
      <c r="X450" s="481"/>
      <c r="Y450" s="485"/>
      <c r="Z450" s="481"/>
      <c r="AA450" s="481"/>
      <c r="AB450" s="481"/>
      <c r="AC450" s="481"/>
      <c r="AD450" s="481"/>
      <c r="AE450" s="485"/>
      <c r="AF450" s="481"/>
      <c r="AG450" s="481"/>
      <c r="AH450" s="481"/>
      <c r="AI450" s="481"/>
      <c r="AJ450" s="481"/>
      <c r="AK450" s="481"/>
      <c r="AL450" s="481"/>
      <c r="AM450" s="481"/>
      <c r="AN450" s="481"/>
      <c r="AO450" s="481"/>
      <c r="AP450" s="481"/>
      <c r="AQ450" s="485"/>
      <c r="AR450" s="455"/>
    </row>
    <row r="451" spans="1:44" s="24" customFormat="1" x14ac:dyDescent="0.25">
      <c r="A451" s="784">
        <v>97</v>
      </c>
      <c r="B451" s="784">
        <v>297614</v>
      </c>
      <c r="C451" s="784" t="s">
        <v>589</v>
      </c>
      <c r="D451" s="784">
        <v>1.1910000000000001</v>
      </c>
      <c r="E451" s="784">
        <v>6035.4</v>
      </c>
      <c r="F451" s="785">
        <v>1.1910000000000001</v>
      </c>
      <c r="G451" s="786">
        <v>6035.4</v>
      </c>
      <c r="H451" s="783"/>
      <c r="I451" s="784"/>
      <c r="J451" s="784"/>
      <c r="K451" s="784"/>
      <c r="L451" s="784"/>
      <c r="M451" s="794"/>
      <c r="N451" s="792"/>
      <c r="O451" s="784"/>
      <c r="P451" s="784"/>
      <c r="Q451" s="784"/>
      <c r="R451" s="784"/>
      <c r="S451" s="790"/>
      <c r="T451" s="784"/>
      <c r="U451" s="784"/>
      <c r="V451" s="784"/>
      <c r="W451" s="784"/>
      <c r="X451" s="784"/>
      <c r="Y451" s="790"/>
      <c r="Z451" s="784"/>
      <c r="AA451" s="784"/>
      <c r="AB451" s="784"/>
      <c r="AC451" s="784"/>
      <c r="AD451" s="784"/>
      <c r="AE451" s="790"/>
      <c r="AF451" s="784"/>
      <c r="AG451" s="784"/>
      <c r="AH451" s="784"/>
      <c r="AI451" s="784"/>
      <c r="AJ451" s="784"/>
      <c r="AK451" s="784"/>
      <c r="AL451" s="785"/>
      <c r="AM451" s="785"/>
      <c r="AN451" s="784" t="s">
        <v>9</v>
      </c>
      <c r="AO451" s="481">
        <v>1.1910000000000001</v>
      </c>
      <c r="AP451" s="481" t="s">
        <v>5</v>
      </c>
      <c r="AQ451" s="789">
        <v>9053.1</v>
      </c>
      <c r="AR451" s="1002"/>
    </row>
    <row r="452" spans="1:44" s="24" customFormat="1" x14ac:dyDescent="0.25">
      <c r="A452" s="784"/>
      <c r="B452" s="784"/>
      <c r="C452" s="784"/>
      <c r="D452" s="784"/>
      <c r="E452" s="784"/>
      <c r="F452" s="785"/>
      <c r="G452" s="786"/>
      <c r="H452" s="783"/>
      <c r="I452" s="784"/>
      <c r="J452" s="784"/>
      <c r="K452" s="784"/>
      <c r="L452" s="784"/>
      <c r="M452" s="794"/>
      <c r="N452" s="792"/>
      <c r="O452" s="784"/>
      <c r="P452" s="784"/>
      <c r="Q452" s="784"/>
      <c r="R452" s="784"/>
      <c r="S452" s="790"/>
      <c r="T452" s="784"/>
      <c r="U452" s="784"/>
      <c r="V452" s="784"/>
      <c r="W452" s="784"/>
      <c r="X452" s="784"/>
      <c r="Y452" s="790"/>
      <c r="Z452" s="784"/>
      <c r="AA452" s="784"/>
      <c r="AB452" s="784"/>
      <c r="AC452" s="784"/>
      <c r="AD452" s="784"/>
      <c r="AE452" s="790"/>
      <c r="AF452" s="784"/>
      <c r="AG452" s="784"/>
      <c r="AH452" s="784"/>
      <c r="AI452" s="784"/>
      <c r="AJ452" s="784"/>
      <c r="AK452" s="784"/>
      <c r="AL452" s="785"/>
      <c r="AM452" s="785"/>
      <c r="AN452" s="784"/>
      <c r="AO452" s="481">
        <v>6035.4</v>
      </c>
      <c r="AP452" s="481" t="s">
        <v>8</v>
      </c>
      <c r="AQ452" s="789"/>
      <c r="AR452" s="1002"/>
    </row>
    <row r="453" spans="1:44" s="24" customFormat="1" x14ac:dyDescent="0.25">
      <c r="A453" s="784"/>
      <c r="B453" s="784"/>
      <c r="C453" s="784"/>
      <c r="D453" s="784"/>
      <c r="E453" s="784"/>
      <c r="F453" s="785"/>
      <c r="G453" s="786"/>
      <c r="H453" s="783"/>
      <c r="I453" s="784"/>
      <c r="J453" s="784"/>
      <c r="K453" s="784"/>
      <c r="L453" s="784"/>
      <c r="M453" s="794"/>
      <c r="N453" s="792"/>
      <c r="O453" s="784"/>
      <c r="P453" s="784"/>
      <c r="Q453" s="784"/>
      <c r="R453" s="784"/>
      <c r="S453" s="790"/>
      <c r="T453" s="784"/>
      <c r="U453" s="784"/>
      <c r="V453" s="784"/>
      <c r="W453" s="784"/>
      <c r="X453" s="784"/>
      <c r="Y453" s="790"/>
      <c r="Z453" s="784"/>
      <c r="AA453" s="784"/>
      <c r="AB453" s="784"/>
      <c r="AC453" s="784"/>
      <c r="AD453" s="784"/>
      <c r="AE453" s="790"/>
      <c r="AF453" s="784"/>
      <c r="AG453" s="784"/>
      <c r="AH453" s="784"/>
      <c r="AI453" s="784"/>
      <c r="AJ453" s="784"/>
      <c r="AK453" s="784"/>
      <c r="AL453" s="785"/>
      <c r="AM453" s="785"/>
      <c r="AN453" s="784" t="s">
        <v>10</v>
      </c>
      <c r="AO453" s="481">
        <v>1.1910000000000001</v>
      </c>
      <c r="AP453" s="481" t="s">
        <v>5</v>
      </c>
      <c r="AQ453" s="789">
        <v>60.7</v>
      </c>
      <c r="AR453" s="1002"/>
    </row>
    <row r="454" spans="1:44" s="24" customFormat="1" x14ac:dyDescent="0.25">
      <c r="A454" s="784"/>
      <c r="B454" s="784"/>
      <c r="C454" s="784"/>
      <c r="D454" s="784"/>
      <c r="E454" s="784"/>
      <c r="F454" s="785"/>
      <c r="G454" s="786"/>
      <c r="H454" s="783"/>
      <c r="I454" s="784"/>
      <c r="J454" s="784"/>
      <c r="K454" s="784"/>
      <c r="L454" s="784"/>
      <c r="M454" s="794"/>
      <c r="N454" s="792"/>
      <c r="O454" s="784"/>
      <c r="P454" s="784"/>
      <c r="Q454" s="784"/>
      <c r="R454" s="784"/>
      <c r="S454" s="790"/>
      <c r="T454" s="784"/>
      <c r="U454" s="784"/>
      <c r="V454" s="784"/>
      <c r="W454" s="784"/>
      <c r="X454" s="784"/>
      <c r="Y454" s="790"/>
      <c r="Z454" s="784"/>
      <c r="AA454" s="784"/>
      <c r="AB454" s="784"/>
      <c r="AC454" s="784"/>
      <c r="AD454" s="784"/>
      <c r="AE454" s="790"/>
      <c r="AF454" s="784"/>
      <c r="AG454" s="784"/>
      <c r="AH454" s="784"/>
      <c r="AI454" s="784"/>
      <c r="AJ454" s="784"/>
      <c r="AK454" s="784"/>
      <c r="AL454" s="785"/>
      <c r="AM454" s="785"/>
      <c r="AN454" s="784"/>
      <c r="AO454" s="481">
        <v>71.5</v>
      </c>
      <c r="AP454" s="481" t="s">
        <v>8</v>
      </c>
      <c r="AQ454" s="789"/>
      <c r="AR454" s="1002"/>
    </row>
    <row r="455" spans="1:44" s="24" customFormat="1" ht="45" x14ac:dyDescent="0.25">
      <c r="A455" s="784">
        <v>98</v>
      </c>
      <c r="B455" s="784">
        <v>297484</v>
      </c>
      <c r="C455" s="784" t="s">
        <v>590</v>
      </c>
      <c r="D455" s="784">
        <v>1.042</v>
      </c>
      <c r="E455" s="784">
        <v>23905</v>
      </c>
      <c r="F455" s="785">
        <v>1.042</v>
      </c>
      <c r="G455" s="786">
        <v>23905</v>
      </c>
      <c r="H455" s="783"/>
      <c r="I455" s="784"/>
      <c r="J455" s="784"/>
      <c r="K455" s="784"/>
      <c r="L455" s="784"/>
      <c r="M455" s="794"/>
      <c r="N455" s="792"/>
      <c r="O455" s="784"/>
      <c r="P455" s="784"/>
      <c r="Q455" s="784"/>
      <c r="R455" s="784"/>
      <c r="S455" s="790"/>
      <c r="T455" s="784" t="s">
        <v>591</v>
      </c>
      <c r="U455" s="784"/>
      <c r="V455" s="481" t="s">
        <v>440</v>
      </c>
      <c r="W455" s="481">
        <v>50</v>
      </c>
      <c r="X455" s="481" t="s">
        <v>563</v>
      </c>
      <c r="Y455" s="485">
        <v>150</v>
      </c>
      <c r="Z455" s="481"/>
      <c r="AA455" s="481"/>
      <c r="AB455" s="481"/>
      <c r="AC455" s="481"/>
      <c r="AD455" s="481"/>
      <c r="AE455" s="485"/>
      <c r="AF455" s="481"/>
      <c r="AG455" s="481"/>
      <c r="AH455" s="481"/>
      <c r="AI455" s="481"/>
      <c r="AJ455" s="481"/>
      <c r="AK455" s="481"/>
      <c r="AL455" s="785"/>
      <c r="AM455" s="785"/>
      <c r="AN455" s="784" t="s">
        <v>9</v>
      </c>
      <c r="AO455" s="481">
        <v>1.042</v>
      </c>
      <c r="AP455" s="481" t="s">
        <v>5</v>
      </c>
      <c r="AQ455" s="789">
        <v>24661.9</v>
      </c>
      <c r="AR455" s="1002"/>
    </row>
    <row r="456" spans="1:44" s="24" customFormat="1" x14ac:dyDescent="0.25">
      <c r="A456" s="784"/>
      <c r="B456" s="784"/>
      <c r="C456" s="784"/>
      <c r="D456" s="784"/>
      <c r="E456" s="784"/>
      <c r="F456" s="785"/>
      <c r="G456" s="786"/>
      <c r="H456" s="783"/>
      <c r="I456" s="784"/>
      <c r="J456" s="784"/>
      <c r="K456" s="784"/>
      <c r="L456" s="784"/>
      <c r="M456" s="794"/>
      <c r="N456" s="792"/>
      <c r="O456" s="784"/>
      <c r="P456" s="784"/>
      <c r="Q456" s="784"/>
      <c r="R456" s="784"/>
      <c r="S456" s="790"/>
      <c r="T456" s="784"/>
      <c r="U456" s="784"/>
      <c r="V456" s="784"/>
      <c r="W456" s="784"/>
      <c r="X456" s="784"/>
      <c r="Y456" s="790"/>
      <c r="Z456" s="784"/>
      <c r="AA456" s="784"/>
      <c r="AB456" s="784"/>
      <c r="AC456" s="784"/>
      <c r="AD456" s="784"/>
      <c r="AE456" s="790"/>
      <c r="AF456" s="784"/>
      <c r="AG456" s="784"/>
      <c r="AH456" s="784"/>
      <c r="AI456" s="784"/>
      <c r="AJ456" s="785"/>
      <c r="AK456" s="784"/>
      <c r="AL456" s="785"/>
      <c r="AM456" s="785"/>
      <c r="AN456" s="784"/>
      <c r="AO456" s="481">
        <v>23905</v>
      </c>
      <c r="AP456" s="481" t="s">
        <v>8</v>
      </c>
      <c r="AQ456" s="789"/>
      <c r="AR456" s="1002"/>
    </row>
    <row r="457" spans="1:44" s="24" customFormat="1" x14ac:dyDescent="0.25">
      <c r="A457" s="784"/>
      <c r="B457" s="784"/>
      <c r="C457" s="784"/>
      <c r="D457" s="784"/>
      <c r="E457" s="784"/>
      <c r="F457" s="785"/>
      <c r="G457" s="786"/>
      <c r="H457" s="783"/>
      <c r="I457" s="784"/>
      <c r="J457" s="784"/>
      <c r="K457" s="784"/>
      <c r="L457" s="784"/>
      <c r="M457" s="794"/>
      <c r="N457" s="792"/>
      <c r="O457" s="784"/>
      <c r="P457" s="784"/>
      <c r="Q457" s="784"/>
      <c r="R457" s="784"/>
      <c r="S457" s="790"/>
      <c r="T457" s="784"/>
      <c r="U457" s="784"/>
      <c r="V457" s="784"/>
      <c r="W457" s="784"/>
      <c r="X457" s="784"/>
      <c r="Y457" s="790"/>
      <c r="Z457" s="784"/>
      <c r="AA457" s="784"/>
      <c r="AB457" s="784"/>
      <c r="AC457" s="784"/>
      <c r="AD457" s="784"/>
      <c r="AE457" s="790"/>
      <c r="AF457" s="784"/>
      <c r="AG457" s="784"/>
      <c r="AH457" s="784"/>
      <c r="AI457" s="784"/>
      <c r="AJ457" s="785"/>
      <c r="AK457" s="784"/>
      <c r="AL457" s="785"/>
      <c r="AM457" s="785"/>
      <c r="AN457" s="784" t="s">
        <v>10</v>
      </c>
      <c r="AO457" s="481">
        <v>1.042</v>
      </c>
      <c r="AP457" s="481" t="s">
        <v>5</v>
      </c>
      <c r="AQ457" s="789">
        <v>91.6</v>
      </c>
      <c r="AR457" s="1002"/>
    </row>
    <row r="458" spans="1:44" s="24" customFormat="1" x14ac:dyDescent="0.25">
      <c r="A458" s="784"/>
      <c r="B458" s="784"/>
      <c r="C458" s="784"/>
      <c r="D458" s="784"/>
      <c r="E458" s="784"/>
      <c r="F458" s="785"/>
      <c r="G458" s="786"/>
      <c r="H458" s="783"/>
      <c r="I458" s="784"/>
      <c r="J458" s="784"/>
      <c r="K458" s="784"/>
      <c r="L458" s="784"/>
      <c r="M458" s="794"/>
      <c r="N458" s="792"/>
      <c r="O458" s="784"/>
      <c r="P458" s="784"/>
      <c r="Q458" s="784"/>
      <c r="R458" s="784"/>
      <c r="S458" s="790"/>
      <c r="T458" s="784"/>
      <c r="U458" s="784"/>
      <c r="V458" s="784"/>
      <c r="W458" s="784"/>
      <c r="X458" s="784"/>
      <c r="Y458" s="790"/>
      <c r="Z458" s="784"/>
      <c r="AA458" s="784"/>
      <c r="AB458" s="784"/>
      <c r="AC458" s="784"/>
      <c r="AD458" s="784"/>
      <c r="AE458" s="790"/>
      <c r="AF458" s="784"/>
      <c r="AG458" s="784"/>
      <c r="AH458" s="784"/>
      <c r="AI458" s="784"/>
      <c r="AJ458" s="785"/>
      <c r="AK458" s="784"/>
      <c r="AL458" s="785"/>
      <c r="AM458" s="785"/>
      <c r="AN458" s="784"/>
      <c r="AO458" s="481">
        <v>107.8</v>
      </c>
      <c r="AP458" s="481" t="s">
        <v>8</v>
      </c>
      <c r="AQ458" s="789"/>
      <c r="AR458" s="1002"/>
    </row>
    <row r="459" spans="1:44" s="24" customFormat="1" x14ac:dyDescent="0.25">
      <c r="A459" s="481">
        <v>99</v>
      </c>
      <c r="B459" s="481">
        <v>298193</v>
      </c>
      <c r="C459" s="481" t="s">
        <v>592</v>
      </c>
      <c r="D459" s="481">
        <v>0.68700000000000006</v>
      </c>
      <c r="E459" s="481">
        <v>2498.8000000000002</v>
      </c>
      <c r="F459" s="483">
        <v>0.68700000000000006</v>
      </c>
      <c r="G459" s="486">
        <v>2498.8000000000002</v>
      </c>
      <c r="H459" s="535"/>
      <c r="I459" s="481"/>
      <c r="J459" s="481"/>
      <c r="K459" s="481"/>
      <c r="L459" s="481"/>
      <c r="M459" s="527"/>
      <c r="N459" s="479"/>
      <c r="O459" s="481"/>
      <c r="P459" s="481"/>
      <c r="Q459" s="481"/>
      <c r="R459" s="481"/>
      <c r="S459" s="485"/>
      <c r="T459" s="481"/>
      <c r="U459" s="481"/>
      <c r="V459" s="481"/>
      <c r="W459" s="481"/>
      <c r="X459" s="481"/>
      <c r="Y459" s="485"/>
      <c r="Z459" s="481"/>
      <c r="AA459" s="481"/>
      <c r="AB459" s="481"/>
      <c r="AC459" s="481"/>
      <c r="AD459" s="481"/>
      <c r="AE459" s="485"/>
      <c r="AF459" s="481"/>
      <c r="AG459" s="481"/>
      <c r="AH459" s="481"/>
      <c r="AI459" s="481"/>
      <c r="AJ459" s="481"/>
      <c r="AK459" s="481"/>
      <c r="AL459" s="481"/>
      <c r="AM459" s="481"/>
      <c r="AN459" s="481"/>
      <c r="AO459" s="481"/>
      <c r="AP459" s="481"/>
      <c r="AQ459" s="485"/>
      <c r="AR459" s="455"/>
    </row>
    <row r="460" spans="1:44" s="24" customFormat="1" x14ac:dyDescent="0.25">
      <c r="A460" s="481">
        <v>100</v>
      </c>
      <c r="B460" s="481">
        <v>297385</v>
      </c>
      <c r="C460" s="481" t="s">
        <v>593</v>
      </c>
      <c r="D460" s="481">
        <v>0.40699999999999997</v>
      </c>
      <c r="E460" s="481">
        <v>2390.5</v>
      </c>
      <c r="F460" s="483">
        <v>0.40699999999999997</v>
      </c>
      <c r="G460" s="486">
        <v>2390.5</v>
      </c>
      <c r="H460" s="535"/>
      <c r="I460" s="481"/>
      <c r="J460" s="481"/>
      <c r="K460" s="481"/>
      <c r="L460" s="481"/>
      <c r="M460" s="527"/>
      <c r="N460" s="479"/>
      <c r="O460" s="481"/>
      <c r="P460" s="481"/>
      <c r="Q460" s="481"/>
      <c r="R460" s="481"/>
      <c r="S460" s="485"/>
      <c r="T460" s="481"/>
      <c r="U460" s="481"/>
      <c r="V460" s="481"/>
      <c r="W460" s="481"/>
      <c r="X460" s="481"/>
      <c r="Y460" s="485"/>
      <c r="Z460" s="481"/>
      <c r="AA460" s="481"/>
      <c r="AB460" s="481"/>
      <c r="AC460" s="481"/>
      <c r="AD460" s="481"/>
      <c r="AE460" s="485"/>
      <c r="AF460" s="481"/>
      <c r="AG460" s="481"/>
      <c r="AH460" s="481"/>
      <c r="AI460" s="481"/>
      <c r="AJ460" s="481"/>
      <c r="AK460" s="481"/>
      <c r="AL460" s="481"/>
      <c r="AM460" s="481"/>
      <c r="AN460" s="481"/>
      <c r="AO460" s="481"/>
      <c r="AP460" s="481"/>
      <c r="AQ460" s="485"/>
      <c r="AR460" s="455"/>
    </row>
    <row r="461" spans="1:44" s="24" customFormat="1" x14ac:dyDescent="0.25">
      <c r="A461" s="481">
        <v>101</v>
      </c>
      <c r="B461" s="481">
        <v>297705</v>
      </c>
      <c r="C461" s="481" t="s">
        <v>594</v>
      </c>
      <c r="D461" s="481">
        <v>0.34300000000000003</v>
      </c>
      <c r="E461" s="481">
        <v>1303.2</v>
      </c>
      <c r="F461" s="483">
        <v>0.34300000000000003</v>
      </c>
      <c r="G461" s="486">
        <v>1303.2</v>
      </c>
      <c r="H461" s="535"/>
      <c r="I461" s="481"/>
      <c r="J461" s="481"/>
      <c r="K461" s="481"/>
      <c r="L461" s="481"/>
      <c r="M461" s="527"/>
      <c r="N461" s="479"/>
      <c r="O461" s="481"/>
      <c r="P461" s="481"/>
      <c r="Q461" s="481"/>
      <c r="R461" s="481"/>
      <c r="S461" s="485"/>
      <c r="T461" s="481"/>
      <c r="U461" s="481"/>
      <c r="V461" s="481"/>
      <c r="W461" s="481"/>
      <c r="X461" s="481"/>
      <c r="Y461" s="485"/>
      <c r="Z461" s="481"/>
      <c r="AA461" s="481"/>
      <c r="AB461" s="481"/>
      <c r="AC461" s="481"/>
      <c r="AD461" s="481"/>
      <c r="AE461" s="485"/>
      <c r="AF461" s="481"/>
      <c r="AG461" s="481"/>
      <c r="AH461" s="481"/>
      <c r="AI461" s="481"/>
      <c r="AJ461" s="481"/>
      <c r="AK461" s="481"/>
      <c r="AL461" s="481"/>
      <c r="AM461" s="481"/>
      <c r="AN461" s="481"/>
      <c r="AO461" s="481"/>
      <c r="AP461" s="481"/>
      <c r="AQ461" s="485"/>
      <c r="AR461" s="455"/>
    </row>
    <row r="462" spans="1:44" s="24" customFormat="1" x14ac:dyDescent="0.25">
      <c r="A462" s="481">
        <v>102</v>
      </c>
      <c r="B462" s="481">
        <v>297574</v>
      </c>
      <c r="C462" s="481" t="s">
        <v>595</v>
      </c>
      <c r="D462" s="481">
        <v>1.175</v>
      </c>
      <c r="E462" s="481">
        <v>7855.5</v>
      </c>
      <c r="F462" s="483">
        <v>1.175</v>
      </c>
      <c r="G462" s="486">
        <v>7855.5</v>
      </c>
      <c r="H462" s="535"/>
      <c r="I462" s="481"/>
      <c r="J462" s="481"/>
      <c r="K462" s="481"/>
      <c r="L462" s="481"/>
      <c r="M462" s="527"/>
      <c r="N462" s="479"/>
      <c r="O462" s="481"/>
      <c r="P462" s="481"/>
      <c r="Q462" s="481"/>
      <c r="R462" s="481"/>
      <c r="S462" s="485"/>
      <c r="T462" s="481"/>
      <c r="U462" s="481"/>
      <c r="V462" s="481"/>
      <c r="W462" s="481"/>
      <c r="X462" s="481"/>
      <c r="Y462" s="485"/>
      <c r="Z462" s="481"/>
      <c r="AA462" s="481"/>
      <c r="AB462" s="481"/>
      <c r="AC462" s="481"/>
      <c r="AD462" s="481"/>
      <c r="AE462" s="485"/>
      <c r="AF462" s="481"/>
      <c r="AG462" s="481"/>
      <c r="AH462" s="481"/>
      <c r="AI462" s="481"/>
      <c r="AJ462" s="481"/>
      <c r="AK462" s="481"/>
      <c r="AL462" s="481"/>
      <c r="AM462" s="481"/>
      <c r="AN462" s="481"/>
      <c r="AO462" s="481"/>
      <c r="AP462" s="481"/>
      <c r="AQ462" s="485"/>
      <c r="AR462" s="455"/>
    </row>
    <row r="463" spans="1:44" s="24" customFormat="1" x14ac:dyDescent="0.25">
      <c r="A463" s="784">
        <v>103</v>
      </c>
      <c r="B463" s="784">
        <v>298177</v>
      </c>
      <c r="C463" s="784" t="s">
        <v>596</v>
      </c>
      <c r="D463" s="784">
        <v>1.3779999999999999</v>
      </c>
      <c r="E463" s="784">
        <v>8268</v>
      </c>
      <c r="F463" s="785">
        <v>1.3779999999999999</v>
      </c>
      <c r="G463" s="786">
        <v>8268</v>
      </c>
      <c r="H463" s="1011" t="s">
        <v>470</v>
      </c>
      <c r="I463" s="1005" t="s">
        <v>470</v>
      </c>
      <c r="J463" s="1005" t="s">
        <v>9</v>
      </c>
      <c r="K463" s="505">
        <v>1.3779999999999999</v>
      </c>
      <c r="L463" s="505" t="s">
        <v>5</v>
      </c>
      <c r="M463" s="1009" t="s">
        <v>818</v>
      </c>
      <c r="N463" s="792"/>
      <c r="O463" s="784"/>
      <c r="P463" s="784"/>
      <c r="Q463" s="784"/>
      <c r="R463" s="784"/>
      <c r="S463" s="790"/>
      <c r="T463" s="784"/>
      <c r="U463" s="784"/>
      <c r="V463" s="784"/>
      <c r="W463" s="784"/>
      <c r="X463" s="784"/>
      <c r="Y463" s="790"/>
      <c r="Z463" s="784"/>
      <c r="AA463" s="784"/>
      <c r="AB463" s="784"/>
      <c r="AC463" s="784"/>
      <c r="AD463" s="784"/>
      <c r="AE463" s="790"/>
      <c r="AF463" s="784"/>
      <c r="AG463" s="784"/>
      <c r="AH463" s="784"/>
      <c r="AI463" s="784"/>
      <c r="AJ463" s="784"/>
      <c r="AK463" s="784"/>
      <c r="AL463" s="784"/>
      <c r="AM463" s="784"/>
      <c r="AN463" s="784"/>
      <c r="AO463" s="784"/>
      <c r="AP463" s="784"/>
      <c r="AQ463" s="790"/>
      <c r="AR463" s="1002"/>
    </row>
    <row r="464" spans="1:44" s="24" customFormat="1" x14ac:dyDescent="0.25">
      <c r="A464" s="784"/>
      <c r="B464" s="784"/>
      <c r="C464" s="784"/>
      <c r="D464" s="784"/>
      <c r="E464" s="784"/>
      <c r="F464" s="785"/>
      <c r="G464" s="786"/>
      <c r="H464" s="1012"/>
      <c r="I464" s="1013"/>
      <c r="J464" s="1005"/>
      <c r="K464" s="505">
        <v>8268</v>
      </c>
      <c r="L464" s="505" t="s">
        <v>8</v>
      </c>
      <c r="M464" s="1010"/>
      <c r="N464" s="792"/>
      <c r="O464" s="784"/>
      <c r="P464" s="784"/>
      <c r="Q464" s="784"/>
      <c r="R464" s="784"/>
      <c r="S464" s="790"/>
      <c r="T464" s="784"/>
      <c r="U464" s="784"/>
      <c r="V464" s="784"/>
      <c r="W464" s="784"/>
      <c r="X464" s="784"/>
      <c r="Y464" s="790"/>
      <c r="Z464" s="784"/>
      <c r="AA464" s="784"/>
      <c r="AB464" s="784"/>
      <c r="AC464" s="784"/>
      <c r="AD464" s="784"/>
      <c r="AE464" s="790"/>
      <c r="AF464" s="784"/>
      <c r="AG464" s="784"/>
      <c r="AH464" s="784"/>
      <c r="AI464" s="784"/>
      <c r="AJ464" s="784"/>
      <c r="AK464" s="784"/>
      <c r="AL464" s="784"/>
      <c r="AM464" s="784"/>
      <c r="AN464" s="784"/>
      <c r="AO464" s="784"/>
      <c r="AP464" s="784"/>
      <c r="AQ464" s="790"/>
      <c r="AR464" s="1002"/>
    </row>
    <row r="465" spans="1:44" s="24" customFormat="1" x14ac:dyDescent="0.25">
      <c r="A465" s="784"/>
      <c r="B465" s="784"/>
      <c r="C465" s="784"/>
      <c r="D465" s="784"/>
      <c r="E465" s="784"/>
      <c r="F465" s="785"/>
      <c r="G465" s="786"/>
      <c r="H465" s="1012"/>
      <c r="I465" s="1013"/>
      <c r="J465" s="1005" t="s">
        <v>10</v>
      </c>
      <c r="K465" s="505">
        <v>1.3779999999999999</v>
      </c>
      <c r="L465" s="505" t="s">
        <v>5</v>
      </c>
      <c r="M465" s="1009" t="s">
        <v>819</v>
      </c>
      <c r="N465" s="792"/>
      <c r="O465" s="784"/>
      <c r="P465" s="784"/>
      <c r="Q465" s="784"/>
      <c r="R465" s="784"/>
      <c r="S465" s="790"/>
      <c r="T465" s="784"/>
      <c r="U465" s="784"/>
      <c r="V465" s="784"/>
      <c r="W465" s="784"/>
      <c r="X465" s="784"/>
      <c r="Y465" s="790"/>
      <c r="Z465" s="784"/>
      <c r="AA465" s="784"/>
      <c r="AB465" s="784"/>
      <c r="AC465" s="784"/>
      <c r="AD465" s="784"/>
      <c r="AE465" s="790"/>
      <c r="AF465" s="784"/>
      <c r="AG465" s="784"/>
      <c r="AH465" s="784"/>
      <c r="AI465" s="784"/>
      <c r="AJ465" s="784"/>
      <c r="AK465" s="784"/>
      <c r="AL465" s="784"/>
      <c r="AM465" s="784"/>
      <c r="AN465" s="784"/>
      <c r="AO465" s="784"/>
      <c r="AP465" s="784"/>
      <c r="AQ465" s="790"/>
      <c r="AR465" s="1002"/>
    </row>
    <row r="466" spans="1:44" s="24" customFormat="1" x14ac:dyDescent="0.25">
      <c r="A466" s="784"/>
      <c r="B466" s="784"/>
      <c r="C466" s="784"/>
      <c r="D466" s="784"/>
      <c r="E466" s="784"/>
      <c r="F466" s="785"/>
      <c r="G466" s="786"/>
      <c r="H466" s="1012"/>
      <c r="I466" s="1013"/>
      <c r="J466" s="1005"/>
      <c r="K466" s="505">
        <v>9.3000000000000007</v>
      </c>
      <c r="L466" s="505" t="s">
        <v>8</v>
      </c>
      <c r="M466" s="1010"/>
      <c r="N466" s="792"/>
      <c r="O466" s="784"/>
      <c r="P466" s="784"/>
      <c r="Q466" s="784"/>
      <c r="R466" s="784"/>
      <c r="S466" s="790"/>
      <c r="T466" s="784"/>
      <c r="U466" s="784"/>
      <c r="V466" s="784"/>
      <c r="W466" s="784"/>
      <c r="X466" s="784"/>
      <c r="Y466" s="790"/>
      <c r="Z466" s="784"/>
      <c r="AA466" s="784"/>
      <c r="AB466" s="784"/>
      <c r="AC466" s="784"/>
      <c r="AD466" s="784"/>
      <c r="AE466" s="790"/>
      <c r="AF466" s="784"/>
      <c r="AG466" s="784"/>
      <c r="AH466" s="784"/>
      <c r="AI466" s="784"/>
      <c r="AJ466" s="784"/>
      <c r="AK466" s="784"/>
      <c r="AL466" s="784"/>
      <c r="AM466" s="784"/>
      <c r="AN466" s="784"/>
      <c r="AO466" s="784"/>
      <c r="AP466" s="784"/>
      <c r="AQ466" s="790"/>
      <c r="AR466" s="1002"/>
    </row>
    <row r="467" spans="1:44" s="24" customFormat="1" ht="25.5" customHeight="1" x14ac:dyDescent="0.25">
      <c r="A467" s="784">
        <v>104</v>
      </c>
      <c r="B467" s="784">
        <v>297989</v>
      </c>
      <c r="C467" s="784" t="s">
        <v>597</v>
      </c>
      <c r="D467" s="784">
        <v>1.5309999999999999</v>
      </c>
      <c r="E467" s="784">
        <v>12086.5</v>
      </c>
      <c r="F467" s="785">
        <v>1.5309999999999999</v>
      </c>
      <c r="G467" s="786">
        <v>12086.5</v>
      </c>
      <c r="H467" s="787"/>
      <c r="I467" s="785"/>
      <c r="J467" s="785"/>
      <c r="K467" s="785"/>
      <c r="L467" s="785"/>
      <c r="M467" s="1003"/>
      <c r="N467" s="792"/>
      <c r="O467" s="784"/>
      <c r="P467" s="784"/>
      <c r="Q467" s="784"/>
      <c r="R467" s="784"/>
      <c r="S467" s="790"/>
      <c r="T467" s="784" t="s">
        <v>598</v>
      </c>
      <c r="U467" s="784"/>
      <c r="V467" s="481" t="s">
        <v>440</v>
      </c>
      <c r="W467" s="481">
        <v>200</v>
      </c>
      <c r="X467" s="481" t="s">
        <v>14</v>
      </c>
      <c r="Y467" s="485">
        <f>W467*3</f>
        <v>600</v>
      </c>
      <c r="Z467" s="784"/>
      <c r="AA467" s="784"/>
      <c r="AB467" s="784"/>
      <c r="AC467" s="784"/>
      <c r="AD467" s="784"/>
      <c r="AE467" s="790"/>
      <c r="AF467" s="784"/>
      <c r="AG467" s="784"/>
      <c r="AH467" s="784"/>
      <c r="AI467" s="784"/>
      <c r="AJ467" s="784"/>
      <c r="AK467" s="784"/>
      <c r="AL467" s="784"/>
      <c r="AM467" s="1008"/>
      <c r="AN467" s="784"/>
      <c r="AO467" s="784"/>
      <c r="AP467" s="784"/>
      <c r="AQ467" s="790"/>
      <c r="AR467" s="1002"/>
    </row>
    <row r="468" spans="1:44" s="24" customFormat="1" x14ac:dyDescent="0.25">
      <c r="A468" s="784"/>
      <c r="B468" s="784"/>
      <c r="C468" s="784"/>
      <c r="D468" s="784"/>
      <c r="E468" s="784"/>
      <c r="F468" s="785"/>
      <c r="G468" s="786"/>
      <c r="H468" s="787"/>
      <c r="I468" s="785"/>
      <c r="J468" s="785"/>
      <c r="K468" s="785"/>
      <c r="L468" s="785"/>
      <c r="M468" s="1003"/>
      <c r="N468" s="792"/>
      <c r="O468" s="784"/>
      <c r="P468" s="784"/>
      <c r="Q468" s="784"/>
      <c r="R468" s="784"/>
      <c r="S468" s="790"/>
      <c r="T468" s="481"/>
      <c r="U468" s="481"/>
      <c r="V468" s="481"/>
      <c r="W468" s="481"/>
      <c r="X468" s="481"/>
      <c r="Y468" s="485"/>
      <c r="Z468" s="784"/>
      <c r="AA468" s="784"/>
      <c r="AB468" s="784"/>
      <c r="AC468" s="784"/>
      <c r="AD468" s="784"/>
      <c r="AE468" s="790"/>
      <c r="AF468" s="784"/>
      <c r="AG468" s="784"/>
      <c r="AH468" s="784"/>
      <c r="AI468" s="784"/>
      <c r="AJ468" s="784"/>
      <c r="AK468" s="784"/>
      <c r="AL468" s="784"/>
      <c r="AM468" s="1008"/>
      <c r="AN468" s="784"/>
      <c r="AO468" s="784"/>
      <c r="AP468" s="784"/>
      <c r="AQ468" s="790"/>
      <c r="AR468" s="1002"/>
    </row>
    <row r="469" spans="1:44" s="24" customFormat="1" x14ac:dyDescent="0.25">
      <c r="A469" s="481">
        <v>105</v>
      </c>
      <c r="B469" s="481">
        <v>297821</v>
      </c>
      <c r="C469" s="481" t="s">
        <v>599</v>
      </c>
      <c r="D469" s="481">
        <v>0.46800000000000003</v>
      </c>
      <c r="E469" s="481">
        <v>3559.7</v>
      </c>
      <c r="F469" s="483">
        <v>0.46800000000000003</v>
      </c>
      <c r="G469" s="486">
        <v>3559.7</v>
      </c>
      <c r="H469" s="535"/>
      <c r="I469" s="481"/>
      <c r="J469" s="481"/>
      <c r="K469" s="481"/>
      <c r="L469" s="481"/>
      <c r="M469" s="527"/>
      <c r="N469" s="479"/>
      <c r="O469" s="481"/>
      <c r="P469" s="481"/>
      <c r="Q469" s="481"/>
      <c r="R469" s="481"/>
      <c r="S469" s="485"/>
      <c r="T469" s="481"/>
      <c r="U469" s="481"/>
      <c r="V469" s="481"/>
      <c r="W469" s="481"/>
      <c r="X469" s="481"/>
      <c r="Y469" s="485"/>
      <c r="Z469" s="481"/>
      <c r="AA469" s="481"/>
      <c r="AB469" s="481"/>
      <c r="AC469" s="481"/>
      <c r="AD469" s="481"/>
      <c r="AE469" s="485"/>
      <c r="AF469" s="481"/>
      <c r="AG469" s="481"/>
      <c r="AH469" s="481"/>
      <c r="AI469" s="481"/>
      <c r="AJ469" s="481"/>
      <c r="AK469" s="481"/>
      <c r="AL469" s="481"/>
      <c r="AM469" s="481"/>
      <c r="AN469" s="481"/>
      <c r="AO469" s="481"/>
      <c r="AP469" s="481"/>
      <c r="AQ469" s="485"/>
      <c r="AR469" s="455"/>
    </row>
    <row r="470" spans="1:44" s="24" customFormat="1" x14ac:dyDescent="0.25">
      <c r="A470" s="784">
        <v>106</v>
      </c>
      <c r="B470" s="784">
        <v>297984</v>
      </c>
      <c r="C470" s="784" t="s">
        <v>600</v>
      </c>
      <c r="D470" s="784">
        <v>2.0819999999999999</v>
      </c>
      <c r="E470" s="784">
        <v>27690.6</v>
      </c>
      <c r="F470" s="785">
        <v>2.0819999999999999</v>
      </c>
      <c r="G470" s="786">
        <v>27690.6</v>
      </c>
      <c r="H470" s="783"/>
      <c r="I470" s="784"/>
      <c r="J470" s="784"/>
      <c r="K470" s="784"/>
      <c r="L470" s="784"/>
      <c r="M470" s="794"/>
      <c r="N470" s="792"/>
      <c r="O470" s="784"/>
      <c r="P470" s="784"/>
      <c r="Q470" s="784"/>
      <c r="R470" s="784"/>
      <c r="S470" s="790"/>
      <c r="T470" s="784"/>
      <c r="U470" s="784"/>
      <c r="V470" s="784"/>
      <c r="W470" s="784"/>
      <c r="X470" s="784"/>
      <c r="Y470" s="790"/>
      <c r="Z470" s="784"/>
      <c r="AA470" s="784"/>
      <c r="AB470" s="784"/>
      <c r="AC470" s="784"/>
      <c r="AD470" s="784"/>
      <c r="AE470" s="790"/>
      <c r="AF470" s="785"/>
      <c r="AG470" s="785"/>
      <c r="AH470" s="785"/>
      <c r="AI470" s="785"/>
      <c r="AJ470" s="483"/>
      <c r="AK470" s="483"/>
      <c r="AL470" s="784" t="s">
        <v>601</v>
      </c>
      <c r="AM470" s="784"/>
      <c r="AN470" s="481" t="s">
        <v>44</v>
      </c>
      <c r="AO470" s="481">
        <v>8</v>
      </c>
      <c r="AP470" s="481" t="s">
        <v>12</v>
      </c>
      <c r="AQ470" s="485">
        <v>100</v>
      </c>
      <c r="AR470" s="455"/>
    </row>
    <row r="471" spans="1:44" s="24" customFormat="1" x14ac:dyDescent="0.25">
      <c r="A471" s="784"/>
      <c r="B471" s="784"/>
      <c r="C471" s="784"/>
      <c r="D471" s="784"/>
      <c r="E471" s="784"/>
      <c r="F471" s="785"/>
      <c r="G471" s="786"/>
      <c r="H471" s="783"/>
      <c r="I471" s="784"/>
      <c r="J471" s="784"/>
      <c r="K471" s="784"/>
      <c r="L471" s="784"/>
      <c r="M471" s="794"/>
      <c r="N471" s="792"/>
      <c r="O471" s="784"/>
      <c r="P471" s="784"/>
      <c r="Q471" s="784"/>
      <c r="R471" s="784"/>
      <c r="S471" s="790"/>
      <c r="T471" s="784"/>
      <c r="U471" s="784"/>
      <c r="V471" s="784"/>
      <c r="W471" s="784"/>
      <c r="X471" s="784"/>
      <c r="Y471" s="790"/>
      <c r="Z471" s="784"/>
      <c r="AA471" s="784"/>
      <c r="AB471" s="784"/>
      <c r="AC471" s="784"/>
      <c r="AD471" s="784"/>
      <c r="AE471" s="790"/>
      <c r="AF471" s="785"/>
      <c r="AG471" s="785"/>
      <c r="AH471" s="785"/>
      <c r="AI471" s="785"/>
      <c r="AJ471" s="785"/>
      <c r="AK471" s="785"/>
      <c r="AL471" s="784" t="s">
        <v>366</v>
      </c>
      <c r="AM471" s="784" t="s">
        <v>602</v>
      </c>
      <c r="AN471" s="784" t="s">
        <v>9</v>
      </c>
      <c r="AO471" s="481">
        <v>0.55000000000000004</v>
      </c>
      <c r="AP471" s="481" t="s">
        <v>5</v>
      </c>
      <c r="AQ471" s="785">
        <v>11550</v>
      </c>
      <c r="AR471" s="1002"/>
    </row>
    <row r="472" spans="1:44" s="24" customFormat="1" x14ac:dyDescent="0.25">
      <c r="A472" s="784"/>
      <c r="B472" s="784"/>
      <c r="C472" s="784"/>
      <c r="D472" s="784"/>
      <c r="E472" s="784"/>
      <c r="F472" s="785"/>
      <c r="G472" s="786"/>
      <c r="H472" s="783"/>
      <c r="I472" s="784"/>
      <c r="J472" s="784"/>
      <c r="K472" s="784"/>
      <c r="L472" s="784"/>
      <c r="M472" s="794"/>
      <c r="N472" s="792"/>
      <c r="O472" s="784"/>
      <c r="P472" s="784"/>
      <c r="Q472" s="784"/>
      <c r="R472" s="784"/>
      <c r="S472" s="790"/>
      <c r="T472" s="784"/>
      <c r="U472" s="784"/>
      <c r="V472" s="784"/>
      <c r="W472" s="784"/>
      <c r="X472" s="784"/>
      <c r="Y472" s="790"/>
      <c r="Z472" s="784"/>
      <c r="AA472" s="784"/>
      <c r="AB472" s="784"/>
      <c r="AC472" s="784"/>
      <c r="AD472" s="784"/>
      <c r="AE472" s="790"/>
      <c r="AF472" s="785"/>
      <c r="AG472" s="785"/>
      <c r="AH472" s="785"/>
      <c r="AI472" s="785"/>
      <c r="AJ472" s="785"/>
      <c r="AK472" s="785"/>
      <c r="AL472" s="784"/>
      <c r="AM472" s="784"/>
      <c r="AN472" s="784"/>
      <c r="AO472" s="481">
        <v>7700</v>
      </c>
      <c r="AP472" s="481" t="s">
        <v>8</v>
      </c>
      <c r="AQ472" s="785"/>
      <c r="AR472" s="1002"/>
    </row>
    <row r="473" spans="1:44" s="24" customFormat="1" x14ac:dyDescent="0.25">
      <c r="A473" s="784"/>
      <c r="B473" s="784"/>
      <c r="C473" s="784"/>
      <c r="D473" s="784"/>
      <c r="E473" s="784"/>
      <c r="F473" s="785"/>
      <c r="G473" s="786"/>
      <c r="H473" s="783"/>
      <c r="I473" s="784"/>
      <c r="J473" s="784"/>
      <c r="K473" s="784"/>
      <c r="L473" s="784"/>
      <c r="M473" s="794"/>
      <c r="N473" s="792"/>
      <c r="O473" s="784"/>
      <c r="P473" s="784"/>
      <c r="Q473" s="784"/>
      <c r="R473" s="784"/>
      <c r="S473" s="790"/>
      <c r="T473" s="784"/>
      <c r="U473" s="784"/>
      <c r="V473" s="784"/>
      <c r="W473" s="784"/>
      <c r="X473" s="784"/>
      <c r="Y473" s="790"/>
      <c r="Z473" s="784"/>
      <c r="AA473" s="784"/>
      <c r="AB473" s="784"/>
      <c r="AC473" s="784"/>
      <c r="AD473" s="784"/>
      <c r="AE473" s="790"/>
      <c r="AF473" s="785"/>
      <c r="AG473" s="785"/>
      <c r="AH473" s="785"/>
      <c r="AI473" s="785"/>
      <c r="AJ473" s="785"/>
      <c r="AK473" s="785"/>
      <c r="AL473" s="784"/>
      <c r="AM473" s="784"/>
      <c r="AN473" s="784" t="s">
        <v>10</v>
      </c>
      <c r="AO473" s="481">
        <v>0.55000000000000004</v>
      </c>
      <c r="AP473" s="481" t="s">
        <v>5</v>
      </c>
      <c r="AQ473" s="789">
        <v>33.1</v>
      </c>
      <c r="AR473" s="1002"/>
    </row>
    <row r="474" spans="1:44" s="24" customFormat="1" x14ac:dyDescent="0.25">
      <c r="A474" s="784"/>
      <c r="B474" s="784"/>
      <c r="C474" s="784"/>
      <c r="D474" s="784"/>
      <c r="E474" s="784"/>
      <c r="F474" s="785"/>
      <c r="G474" s="786"/>
      <c r="H474" s="783"/>
      <c r="I474" s="784"/>
      <c r="J474" s="784"/>
      <c r="K474" s="784"/>
      <c r="L474" s="784"/>
      <c r="M474" s="794"/>
      <c r="N474" s="792"/>
      <c r="O474" s="784"/>
      <c r="P474" s="784"/>
      <c r="Q474" s="784"/>
      <c r="R474" s="784"/>
      <c r="S474" s="790"/>
      <c r="T474" s="784"/>
      <c r="U474" s="784"/>
      <c r="V474" s="784"/>
      <c r="W474" s="784"/>
      <c r="X474" s="784"/>
      <c r="Y474" s="790"/>
      <c r="Z474" s="784"/>
      <c r="AA474" s="784"/>
      <c r="AB474" s="784"/>
      <c r="AC474" s="784"/>
      <c r="AD474" s="784"/>
      <c r="AE474" s="790"/>
      <c r="AF474" s="785"/>
      <c r="AG474" s="785"/>
      <c r="AH474" s="785"/>
      <c r="AI474" s="785"/>
      <c r="AJ474" s="785"/>
      <c r="AK474" s="785"/>
      <c r="AL474" s="784"/>
      <c r="AM474" s="784"/>
      <c r="AN474" s="784"/>
      <c r="AO474" s="485">
        <v>38.9</v>
      </c>
      <c r="AP474" s="481" t="s">
        <v>8</v>
      </c>
      <c r="AQ474" s="789"/>
      <c r="AR474" s="1002"/>
    </row>
    <row r="475" spans="1:44" s="24" customFormat="1" x14ac:dyDescent="0.25">
      <c r="A475" s="481">
        <v>107</v>
      </c>
      <c r="B475" s="481">
        <v>297717</v>
      </c>
      <c r="C475" s="481" t="s">
        <v>603</v>
      </c>
      <c r="D475" s="481">
        <v>0.83</v>
      </c>
      <c r="E475" s="481">
        <v>54705</v>
      </c>
      <c r="F475" s="483">
        <v>0.83</v>
      </c>
      <c r="G475" s="486">
        <v>54705</v>
      </c>
      <c r="H475" s="535"/>
      <c r="I475" s="481"/>
      <c r="J475" s="481"/>
      <c r="K475" s="481"/>
      <c r="L475" s="481"/>
      <c r="M475" s="527"/>
      <c r="N475" s="479"/>
      <c r="O475" s="481"/>
      <c r="P475" s="481"/>
      <c r="Q475" s="481"/>
      <c r="R475" s="481"/>
      <c r="S475" s="485"/>
      <c r="T475" s="481"/>
      <c r="U475" s="481"/>
      <c r="V475" s="481"/>
      <c r="W475" s="481"/>
      <c r="X475" s="481"/>
      <c r="Y475" s="485"/>
      <c r="Z475" s="481"/>
      <c r="AA475" s="481"/>
      <c r="AB475" s="481"/>
      <c r="AC475" s="481"/>
      <c r="AD475" s="481"/>
      <c r="AE475" s="485"/>
      <c r="AF475" s="481"/>
      <c r="AG475" s="481"/>
      <c r="AH475" s="481"/>
      <c r="AI475" s="481"/>
      <c r="AJ475" s="481"/>
      <c r="AK475" s="481"/>
      <c r="AL475" s="481"/>
      <c r="AM475" s="481"/>
      <c r="AN475" s="481"/>
      <c r="AO475" s="481"/>
      <c r="AP475" s="481"/>
      <c r="AQ475" s="485"/>
      <c r="AR475" s="455"/>
    </row>
    <row r="476" spans="1:44" s="513" customFormat="1" ht="25.5" customHeight="1" x14ac:dyDescent="0.25">
      <c r="A476" s="784">
        <v>108</v>
      </c>
      <c r="B476" s="784">
        <v>297832</v>
      </c>
      <c r="C476" s="784" t="s">
        <v>309</v>
      </c>
      <c r="D476" s="784">
        <v>0.64800000000000002</v>
      </c>
      <c r="E476" s="784">
        <v>3643.8</v>
      </c>
      <c r="F476" s="785">
        <v>0.64800000000000002</v>
      </c>
      <c r="G476" s="786">
        <v>3643.8</v>
      </c>
      <c r="H476" s="535"/>
      <c r="I476" s="481"/>
      <c r="J476" s="481"/>
      <c r="K476" s="481"/>
      <c r="L476" s="481"/>
      <c r="M476" s="527"/>
      <c r="N476" s="479"/>
      <c r="O476" s="481"/>
      <c r="P476" s="481"/>
      <c r="Q476" s="481"/>
      <c r="R476" s="481"/>
      <c r="S476" s="485"/>
      <c r="T476" s="481"/>
      <c r="U476" s="481"/>
      <c r="V476" s="481"/>
      <c r="W476" s="481"/>
      <c r="X476" s="481"/>
      <c r="Y476" s="485"/>
      <c r="Z476" s="784">
        <v>0</v>
      </c>
      <c r="AA476" s="784">
        <v>0.64800000000000002</v>
      </c>
      <c r="AB476" s="784" t="s">
        <v>9</v>
      </c>
      <c r="AC476" s="481">
        <v>0.64800000000000002</v>
      </c>
      <c r="AD476" s="481" t="s">
        <v>5</v>
      </c>
      <c r="AE476" s="789">
        <v>3643.8</v>
      </c>
      <c r="AF476" s="481"/>
      <c r="AG476" s="481"/>
      <c r="AH476" s="481"/>
      <c r="AI476" s="481"/>
      <c r="AJ476" s="481"/>
      <c r="AK476" s="481"/>
      <c r="AL476" s="481"/>
      <c r="AM476" s="481"/>
      <c r="AN476" s="481"/>
      <c r="AO476" s="481"/>
      <c r="AP476" s="481"/>
      <c r="AQ476" s="790"/>
      <c r="AR476" s="1002"/>
    </row>
    <row r="477" spans="1:44" s="513" customFormat="1" ht="25.5" customHeight="1" x14ac:dyDescent="0.25">
      <c r="A477" s="784"/>
      <c r="B477" s="784"/>
      <c r="C477" s="784"/>
      <c r="D477" s="784"/>
      <c r="E477" s="784"/>
      <c r="F477" s="785"/>
      <c r="G477" s="786"/>
      <c r="H477" s="535"/>
      <c r="I477" s="481"/>
      <c r="J477" s="481"/>
      <c r="K477" s="481"/>
      <c r="L477" s="481"/>
      <c r="M477" s="527"/>
      <c r="N477" s="479"/>
      <c r="O477" s="481"/>
      <c r="P477" s="481"/>
      <c r="Q477" s="481"/>
      <c r="R477" s="481"/>
      <c r="S477" s="485"/>
      <c r="T477" s="481"/>
      <c r="U477" s="481"/>
      <c r="V477" s="481"/>
      <c r="W477" s="481"/>
      <c r="X477" s="481"/>
      <c r="Y477" s="485"/>
      <c r="Z477" s="784"/>
      <c r="AA477" s="784"/>
      <c r="AB477" s="784"/>
      <c r="AC477" s="481">
        <v>3643.8</v>
      </c>
      <c r="AD477" s="481" t="s">
        <v>8</v>
      </c>
      <c r="AE477" s="789"/>
      <c r="AF477" s="481"/>
      <c r="AG477" s="481"/>
      <c r="AH477" s="481"/>
      <c r="AI477" s="481"/>
      <c r="AJ477" s="481"/>
      <c r="AK477" s="481"/>
      <c r="AL477" s="481"/>
      <c r="AM477" s="481"/>
      <c r="AN477" s="481"/>
      <c r="AO477" s="481"/>
      <c r="AP477" s="481"/>
      <c r="AQ477" s="790"/>
      <c r="AR477" s="1002"/>
    </row>
    <row r="478" spans="1:44" s="513" customFormat="1" ht="25.5" customHeight="1" x14ac:dyDescent="0.25">
      <c r="A478" s="784"/>
      <c r="B478" s="784"/>
      <c r="C478" s="784"/>
      <c r="D478" s="784"/>
      <c r="E478" s="784"/>
      <c r="F478" s="785"/>
      <c r="G478" s="786"/>
      <c r="H478" s="535"/>
      <c r="I478" s="481"/>
      <c r="J478" s="481"/>
      <c r="K478" s="481"/>
      <c r="L478" s="481"/>
      <c r="M478" s="527"/>
      <c r="N478" s="479"/>
      <c r="O478" s="481"/>
      <c r="P478" s="481"/>
      <c r="Q478" s="481"/>
      <c r="R478" s="481"/>
      <c r="S478" s="485"/>
      <c r="T478" s="481"/>
      <c r="U478" s="481"/>
      <c r="V478" s="481"/>
      <c r="W478" s="481"/>
      <c r="X478" s="481"/>
      <c r="Y478" s="485"/>
      <c r="Z478" s="784">
        <v>0</v>
      </c>
      <c r="AA478" s="784">
        <v>0.64800000000000002</v>
      </c>
      <c r="AB478" s="784" t="s">
        <v>10</v>
      </c>
      <c r="AC478" s="481">
        <v>0.64800000000000002</v>
      </c>
      <c r="AD478" s="481" t="s">
        <v>5</v>
      </c>
      <c r="AE478" s="789">
        <v>9.6</v>
      </c>
      <c r="AF478" s="481"/>
      <c r="AG478" s="481"/>
      <c r="AH478" s="481"/>
      <c r="AI478" s="481"/>
      <c r="AJ478" s="481"/>
      <c r="AK478" s="481"/>
      <c r="AL478" s="481"/>
      <c r="AM478" s="481"/>
      <c r="AN478" s="481"/>
      <c r="AO478" s="481"/>
      <c r="AP478" s="481"/>
      <c r="AQ478" s="790"/>
      <c r="AR478" s="1002"/>
    </row>
    <row r="479" spans="1:44" s="513" customFormat="1" ht="25.5" customHeight="1" x14ac:dyDescent="0.25">
      <c r="A479" s="784"/>
      <c r="B479" s="784"/>
      <c r="C479" s="784"/>
      <c r="D479" s="784"/>
      <c r="E479" s="784"/>
      <c r="F479" s="785"/>
      <c r="G479" s="786"/>
      <c r="H479" s="535"/>
      <c r="I479" s="481"/>
      <c r="J479" s="481"/>
      <c r="K479" s="481"/>
      <c r="L479" s="481"/>
      <c r="M479" s="527"/>
      <c r="N479" s="479"/>
      <c r="O479" s="481"/>
      <c r="P479" s="481"/>
      <c r="Q479" s="481"/>
      <c r="R479" s="481"/>
      <c r="S479" s="485"/>
      <c r="T479" s="481"/>
      <c r="U479" s="481"/>
      <c r="V479" s="481"/>
      <c r="W479" s="481"/>
      <c r="X479" s="481"/>
      <c r="Y479" s="485"/>
      <c r="Z479" s="784"/>
      <c r="AA479" s="784"/>
      <c r="AB479" s="784"/>
      <c r="AC479" s="485">
        <v>8.8000000000000007</v>
      </c>
      <c r="AD479" s="481" t="s">
        <v>8</v>
      </c>
      <c r="AE479" s="789"/>
      <c r="AF479" s="481"/>
      <c r="AG479" s="481"/>
      <c r="AH479" s="481"/>
      <c r="AI479" s="481"/>
      <c r="AJ479" s="481"/>
      <c r="AK479" s="481"/>
      <c r="AL479" s="481"/>
      <c r="AM479" s="481"/>
      <c r="AN479" s="481"/>
      <c r="AO479" s="481"/>
      <c r="AP479" s="481"/>
      <c r="AQ479" s="790"/>
      <c r="AR479" s="1002"/>
    </row>
    <row r="480" spans="1:44" s="24" customFormat="1" x14ac:dyDescent="0.25">
      <c r="A480" s="494">
        <v>109</v>
      </c>
      <c r="B480" s="494">
        <v>297432</v>
      </c>
      <c r="C480" s="494" t="s">
        <v>604</v>
      </c>
      <c r="D480" s="494">
        <v>1.2749999999999999</v>
      </c>
      <c r="E480" s="494">
        <v>11419.6</v>
      </c>
      <c r="F480" s="495">
        <v>1.2749999999999999</v>
      </c>
      <c r="G480" s="497">
        <v>11419.6</v>
      </c>
      <c r="H480" s="535"/>
      <c r="I480" s="494"/>
      <c r="J480" s="494"/>
      <c r="K480" s="494"/>
      <c r="L480" s="494"/>
      <c r="M480" s="527"/>
      <c r="N480" s="493"/>
      <c r="O480" s="494"/>
      <c r="P480" s="494"/>
      <c r="Q480" s="494"/>
      <c r="R480" s="494"/>
      <c r="S480" s="496"/>
      <c r="T480" s="494"/>
      <c r="U480" s="494"/>
      <c r="V480" s="494"/>
      <c r="W480" s="494"/>
      <c r="X480" s="494"/>
      <c r="Y480" s="496"/>
      <c r="Z480" s="494"/>
      <c r="AA480" s="494"/>
      <c r="AB480" s="494"/>
      <c r="AC480" s="494"/>
      <c r="AD480" s="494"/>
      <c r="AE480" s="496"/>
      <c r="AF480" s="494"/>
      <c r="AG480" s="494"/>
      <c r="AH480" s="494"/>
      <c r="AI480" s="494"/>
      <c r="AJ480" s="494"/>
      <c r="AK480" s="494"/>
      <c r="AL480" s="494"/>
      <c r="AM480" s="494"/>
      <c r="AN480" s="494"/>
      <c r="AO480" s="494"/>
      <c r="AP480" s="494"/>
      <c r="AQ480" s="496"/>
      <c r="AR480" s="512"/>
    </row>
    <row r="481" spans="1:44" s="513" customFormat="1" ht="18.75" customHeight="1" x14ac:dyDescent="0.25">
      <c r="A481" s="784">
        <v>110</v>
      </c>
      <c r="B481" s="784">
        <v>298370</v>
      </c>
      <c r="C481" s="784" t="s">
        <v>310</v>
      </c>
      <c r="D481" s="784">
        <v>1.2589999999999999</v>
      </c>
      <c r="E481" s="784">
        <v>12373.5</v>
      </c>
      <c r="F481" s="785">
        <v>1.2589999999999999</v>
      </c>
      <c r="G481" s="786">
        <v>12373.5</v>
      </c>
      <c r="H481" s="797" t="s">
        <v>470</v>
      </c>
      <c r="I481" s="798"/>
      <c r="J481" s="798" t="s">
        <v>10</v>
      </c>
      <c r="K481" s="488">
        <v>1.2589999999999999</v>
      </c>
      <c r="L481" s="488" t="s">
        <v>5</v>
      </c>
      <c r="M481" s="799">
        <v>208.9</v>
      </c>
      <c r="N481" s="142"/>
      <c r="O481" s="24"/>
      <c r="P481" s="24"/>
      <c r="Q481" s="24"/>
      <c r="R481" s="24"/>
      <c r="S481" s="24"/>
      <c r="T481" s="481"/>
      <c r="U481" s="481"/>
      <c r="V481" s="481"/>
      <c r="W481" s="481"/>
      <c r="X481" s="481"/>
      <c r="Y481" s="485"/>
      <c r="Z481" s="481"/>
      <c r="AA481" s="481"/>
      <c r="AB481" s="481"/>
      <c r="AC481" s="481"/>
      <c r="AD481" s="481"/>
      <c r="AE481" s="485"/>
      <c r="AF481" s="481"/>
      <c r="AG481" s="481"/>
      <c r="AH481" s="481"/>
      <c r="AI481" s="481"/>
      <c r="AJ481" s="481"/>
      <c r="AK481" s="481"/>
      <c r="AL481" s="784" t="s">
        <v>607</v>
      </c>
      <c r="AM481" s="784"/>
      <c r="AN481" s="481" t="s">
        <v>606</v>
      </c>
      <c r="AO481" s="481">
        <v>8</v>
      </c>
      <c r="AP481" s="481" t="s">
        <v>331</v>
      </c>
      <c r="AQ481" s="481">
        <v>100</v>
      </c>
      <c r="AR481" s="1002"/>
    </row>
    <row r="482" spans="1:44" s="513" customFormat="1" ht="16.5" customHeight="1" x14ac:dyDescent="0.25">
      <c r="A482" s="784"/>
      <c r="B482" s="784"/>
      <c r="C482" s="784"/>
      <c r="D482" s="784"/>
      <c r="E482" s="784"/>
      <c r="F482" s="785"/>
      <c r="G482" s="786"/>
      <c r="H482" s="797"/>
      <c r="I482" s="798"/>
      <c r="J482" s="798"/>
      <c r="K482" s="488">
        <v>197.5</v>
      </c>
      <c r="L482" s="488" t="s">
        <v>6</v>
      </c>
      <c r="M482" s="799"/>
      <c r="N482" s="142"/>
      <c r="O482" s="24"/>
      <c r="P482" s="24"/>
      <c r="Q482" s="24"/>
      <c r="R482" s="24"/>
      <c r="S482" s="24"/>
      <c r="T482" s="481"/>
      <c r="U482" s="481"/>
      <c r="V482" s="481"/>
      <c r="W482" s="481"/>
      <c r="X482" s="481"/>
      <c r="Y482" s="485"/>
      <c r="Z482" s="481"/>
      <c r="AA482" s="481"/>
      <c r="AB482" s="481"/>
      <c r="AC482" s="481"/>
      <c r="AD482" s="481"/>
      <c r="AE482" s="485"/>
      <c r="AF482" s="481"/>
      <c r="AG482" s="481"/>
      <c r="AH482" s="481"/>
      <c r="AI482" s="481"/>
      <c r="AJ482" s="481"/>
      <c r="AK482" s="481"/>
      <c r="AL482" s="481" t="s">
        <v>609</v>
      </c>
      <c r="AM482" s="481"/>
      <c r="AN482" s="481" t="s">
        <v>606</v>
      </c>
      <c r="AO482" s="481">
        <v>12</v>
      </c>
      <c r="AP482" s="481" t="s">
        <v>331</v>
      </c>
      <c r="AQ482" s="481">
        <v>112</v>
      </c>
      <c r="AR482" s="1002"/>
    </row>
    <row r="483" spans="1:44" s="513" customFormat="1" ht="15.75" customHeight="1" x14ac:dyDescent="0.25">
      <c r="A483" s="784"/>
      <c r="B483" s="784"/>
      <c r="C483" s="784"/>
      <c r="D483" s="784"/>
      <c r="E483" s="784"/>
      <c r="F483" s="785"/>
      <c r="G483" s="786"/>
      <c r="H483" s="534"/>
      <c r="I483" s="24"/>
      <c r="J483" s="24"/>
      <c r="K483" s="24"/>
      <c r="L483" s="24"/>
      <c r="M483" s="286"/>
      <c r="N483" s="792" t="s">
        <v>605</v>
      </c>
      <c r="O483" s="784"/>
      <c r="P483" s="481" t="s">
        <v>606</v>
      </c>
      <c r="Q483" s="481">
        <v>8</v>
      </c>
      <c r="R483" s="481" t="s">
        <v>331</v>
      </c>
      <c r="S483" s="485">
        <v>100</v>
      </c>
      <c r="T483" s="24"/>
      <c r="U483" s="24"/>
      <c r="V483" s="24"/>
      <c r="W483" s="24"/>
      <c r="X483" s="24"/>
      <c r="Y483" s="24"/>
      <c r="Z483" s="481"/>
      <c r="AA483" s="481"/>
      <c r="AB483" s="481"/>
      <c r="AC483" s="481"/>
      <c r="AD483" s="481"/>
      <c r="AE483" s="485"/>
      <c r="AF483" s="481"/>
      <c r="AG483" s="481"/>
      <c r="AH483" s="481"/>
      <c r="AI483" s="481"/>
      <c r="AJ483" s="481"/>
      <c r="AK483" s="481"/>
      <c r="AL483" s="481"/>
      <c r="AM483" s="481"/>
      <c r="AN483" s="481" t="s">
        <v>611</v>
      </c>
      <c r="AO483" s="481">
        <v>100</v>
      </c>
      <c r="AP483" s="481" t="s">
        <v>431</v>
      </c>
      <c r="AQ483" s="481">
        <v>300</v>
      </c>
      <c r="AR483" s="1002"/>
    </row>
    <row r="484" spans="1:44" s="513" customFormat="1" x14ac:dyDescent="0.25">
      <c r="A484" s="784"/>
      <c r="B484" s="784"/>
      <c r="C484" s="784"/>
      <c r="D484" s="784"/>
      <c r="E484" s="784"/>
      <c r="F484" s="785"/>
      <c r="G484" s="786"/>
      <c r="H484" s="533"/>
      <c r="I484" s="456"/>
      <c r="J484" s="24"/>
      <c r="K484" s="24"/>
      <c r="L484" s="24"/>
      <c r="M484" s="286"/>
      <c r="N484" s="792" t="s">
        <v>608</v>
      </c>
      <c r="O484" s="784"/>
      <c r="P484" s="481" t="s">
        <v>606</v>
      </c>
      <c r="Q484" s="481">
        <v>8</v>
      </c>
      <c r="R484" s="481" t="s">
        <v>331</v>
      </c>
      <c r="S484" s="485">
        <v>100</v>
      </c>
      <c r="T484" s="481"/>
      <c r="U484" s="481"/>
      <c r="V484" s="481"/>
      <c r="W484" s="481"/>
      <c r="X484" s="481"/>
      <c r="Y484" s="485"/>
      <c r="Z484" s="481"/>
      <c r="AA484" s="481"/>
      <c r="AB484" s="481"/>
      <c r="AC484" s="481"/>
      <c r="AD484" s="481"/>
      <c r="AE484" s="485"/>
      <c r="AF484" s="481"/>
      <c r="AG484" s="481"/>
      <c r="AH484" s="481"/>
      <c r="AI484" s="481"/>
      <c r="AJ484" s="481"/>
      <c r="AK484" s="481"/>
      <c r="AL484" s="481"/>
      <c r="AM484" s="481"/>
      <c r="AN484" s="481"/>
      <c r="AO484" s="481"/>
      <c r="AP484" s="481"/>
      <c r="AQ484" s="485"/>
      <c r="AR484" s="1002"/>
    </row>
    <row r="485" spans="1:44" s="513" customFormat="1" ht="45" x14ac:dyDescent="0.25">
      <c r="A485" s="784"/>
      <c r="B485" s="784"/>
      <c r="C485" s="784"/>
      <c r="D485" s="784"/>
      <c r="E485" s="784"/>
      <c r="F485" s="785"/>
      <c r="G485" s="786"/>
      <c r="H485" s="533"/>
      <c r="I485" s="456"/>
      <c r="J485" s="24"/>
      <c r="K485" s="24"/>
      <c r="L485" s="24"/>
      <c r="M485" s="286"/>
      <c r="N485" s="479"/>
      <c r="O485" s="481"/>
      <c r="P485" s="481"/>
      <c r="Q485" s="481"/>
      <c r="R485" s="481"/>
      <c r="S485" s="485"/>
      <c r="T485" s="784" t="s">
        <v>610</v>
      </c>
      <c r="U485" s="784"/>
      <c r="V485" s="481" t="s">
        <v>440</v>
      </c>
      <c r="W485" s="481">
        <v>100</v>
      </c>
      <c r="X485" s="481" t="s">
        <v>431</v>
      </c>
      <c r="Y485" s="485">
        <v>300</v>
      </c>
      <c r="Z485" s="481"/>
      <c r="AA485" s="481"/>
      <c r="AB485" s="481"/>
      <c r="AC485" s="481"/>
      <c r="AD485" s="481"/>
      <c r="AE485" s="485"/>
      <c r="AF485" s="481"/>
      <c r="AG485" s="481"/>
      <c r="AH485" s="481"/>
      <c r="AI485" s="481"/>
      <c r="AJ485" s="481"/>
      <c r="AK485" s="481"/>
      <c r="AL485" s="481"/>
      <c r="AM485" s="481"/>
      <c r="AN485" s="481"/>
      <c r="AO485" s="481"/>
      <c r="AP485" s="481"/>
      <c r="AQ485" s="485"/>
      <c r="AR485" s="1002"/>
    </row>
    <row r="486" spans="1:44" s="24" customFormat="1" x14ac:dyDescent="0.25">
      <c r="A486" s="481">
        <v>111</v>
      </c>
      <c r="B486" s="481">
        <v>297712</v>
      </c>
      <c r="C486" s="481" t="s">
        <v>612</v>
      </c>
      <c r="D486" s="481">
        <v>0.32900000000000001</v>
      </c>
      <c r="E486" s="481">
        <v>1280</v>
      </c>
      <c r="F486" s="483">
        <v>0.32900000000000001</v>
      </c>
      <c r="G486" s="486">
        <v>1280</v>
      </c>
      <c r="H486" s="535"/>
      <c r="I486" s="481"/>
      <c r="J486" s="481"/>
      <c r="K486" s="481"/>
      <c r="L486" s="481"/>
      <c r="M486" s="527"/>
      <c r="N486" s="479"/>
      <c r="O486" s="481"/>
      <c r="P486" s="481"/>
      <c r="Q486" s="481"/>
      <c r="R486" s="481"/>
      <c r="S486" s="485"/>
      <c r="T486" s="481"/>
      <c r="U486" s="481"/>
      <c r="V486" s="481"/>
      <c r="W486" s="481"/>
      <c r="X486" s="481"/>
      <c r="Y486" s="485"/>
      <c r="Z486" s="481"/>
      <c r="AA486" s="481"/>
      <c r="AB486" s="481"/>
      <c r="AC486" s="481"/>
      <c r="AD486" s="481"/>
      <c r="AE486" s="485"/>
      <c r="AF486" s="481"/>
      <c r="AG486" s="481"/>
      <c r="AH486" s="481"/>
      <c r="AI486" s="481"/>
      <c r="AJ486" s="481"/>
      <c r="AK486" s="481"/>
      <c r="AL486" s="481"/>
      <c r="AM486" s="481"/>
      <c r="AN486" s="481"/>
      <c r="AO486" s="481"/>
      <c r="AP486" s="481"/>
      <c r="AQ486" s="485"/>
      <c r="AR486" s="455"/>
    </row>
    <row r="487" spans="1:44" s="24" customFormat="1" x14ac:dyDescent="0.25">
      <c r="A487" s="481">
        <v>112</v>
      </c>
      <c r="B487" s="481">
        <v>297860</v>
      </c>
      <c r="C487" s="481" t="s">
        <v>613</v>
      </c>
      <c r="D487" s="481">
        <v>0.20599999999999999</v>
      </c>
      <c r="E487" s="481">
        <v>672.4</v>
      </c>
      <c r="F487" s="483">
        <v>0.20599999999999999</v>
      </c>
      <c r="G487" s="486">
        <v>672.4</v>
      </c>
      <c r="H487" s="535"/>
      <c r="I487" s="481"/>
      <c r="J487" s="481"/>
      <c r="K487" s="481"/>
      <c r="L487" s="481"/>
      <c r="M487" s="527"/>
      <c r="N487" s="479"/>
      <c r="O487" s="481"/>
      <c r="P487" s="481"/>
      <c r="Q487" s="481"/>
      <c r="R487" s="481"/>
      <c r="S487" s="485"/>
      <c r="T487" s="481"/>
      <c r="U487" s="481"/>
      <c r="V487" s="481"/>
      <c r="W487" s="481"/>
      <c r="X487" s="481"/>
      <c r="Y487" s="485"/>
      <c r="Z487" s="481"/>
      <c r="AA487" s="481"/>
      <c r="AB487" s="481"/>
      <c r="AC487" s="481"/>
      <c r="AD487" s="481"/>
      <c r="AE487" s="485"/>
      <c r="AF487" s="481"/>
      <c r="AG487" s="481"/>
      <c r="AH487" s="481"/>
      <c r="AI487" s="481"/>
      <c r="AJ487" s="481"/>
      <c r="AK487" s="481"/>
      <c r="AL487" s="481"/>
      <c r="AM487" s="481"/>
      <c r="AN487" s="481"/>
      <c r="AO487" s="481"/>
      <c r="AP487" s="481"/>
      <c r="AQ487" s="485"/>
      <c r="AR487" s="455"/>
    </row>
    <row r="488" spans="1:44" s="24" customFormat="1" x14ac:dyDescent="0.25">
      <c r="A488" s="481">
        <v>113</v>
      </c>
      <c r="B488" s="481">
        <v>298039</v>
      </c>
      <c r="C488" s="481" t="s">
        <v>614</v>
      </c>
      <c r="D488" s="481">
        <v>1.179</v>
      </c>
      <c r="E488" s="481">
        <v>2393</v>
      </c>
      <c r="F488" s="483">
        <v>1.179</v>
      </c>
      <c r="G488" s="486">
        <v>2393</v>
      </c>
      <c r="H488" s="535"/>
      <c r="I488" s="481"/>
      <c r="J488" s="481"/>
      <c r="K488" s="481"/>
      <c r="L488" s="481"/>
      <c r="M488" s="527"/>
      <c r="N488" s="479"/>
      <c r="O488" s="481"/>
      <c r="P488" s="481"/>
      <c r="Q488" s="481"/>
      <c r="R488" s="481"/>
      <c r="S488" s="485"/>
      <c r="T488" s="481"/>
      <c r="U488" s="481"/>
      <c r="V488" s="481"/>
      <c r="W488" s="481"/>
      <c r="X488" s="481"/>
      <c r="Y488" s="485"/>
      <c r="Z488" s="481"/>
      <c r="AA488" s="481"/>
      <c r="AB488" s="481"/>
      <c r="AC488" s="481"/>
      <c r="AD488" s="481"/>
      <c r="AE488" s="485"/>
      <c r="AF488" s="481"/>
      <c r="AG488" s="481"/>
      <c r="AH488" s="481"/>
      <c r="AI488" s="481"/>
      <c r="AJ488" s="481"/>
      <c r="AK488" s="481"/>
      <c r="AL488" s="481"/>
      <c r="AM488" s="481"/>
      <c r="AN488" s="481"/>
      <c r="AO488" s="481"/>
      <c r="AP488" s="481"/>
      <c r="AQ488" s="485"/>
      <c r="AR488" s="455"/>
    </row>
    <row r="489" spans="1:44" s="24" customFormat="1" x14ac:dyDescent="0.25">
      <c r="A489" s="481">
        <v>114</v>
      </c>
      <c r="B489" s="481">
        <v>297650</v>
      </c>
      <c r="C489" s="481" t="s">
        <v>615</v>
      </c>
      <c r="D489" s="481">
        <v>0.80300000000000005</v>
      </c>
      <c r="E489" s="481">
        <v>2938</v>
      </c>
      <c r="F489" s="483">
        <v>0.80300000000000005</v>
      </c>
      <c r="G489" s="486">
        <v>2938</v>
      </c>
      <c r="H489" s="535"/>
      <c r="I489" s="481"/>
      <c r="J489" s="481"/>
      <c r="K489" s="481"/>
      <c r="L489" s="481"/>
      <c r="M489" s="527"/>
      <c r="N489" s="479"/>
      <c r="O489" s="481"/>
      <c r="P489" s="481"/>
      <c r="Q489" s="481"/>
      <c r="R489" s="481"/>
      <c r="S489" s="485"/>
      <c r="T489" s="481"/>
      <c r="U489" s="481"/>
      <c r="V489" s="481"/>
      <c r="W489" s="481"/>
      <c r="X489" s="481"/>
      <c r="Y489" s="485"/>
      <c r="Z489" s="481"/>
      <c r="AA489" s="481"/>
      <c r="AB489" s="481"/>
      <c r="AC489" s="481"/>
      <c r="AD489" s="481"/>
      <c r="AE489" s="485"/>
      <c r="AF489" s="481"/>
      <c r="AG489" s="481"/>
      <c r="AH489" s="481"/>
      <c r="AI489" s="481"/>
      <c r="AJ489" s="481"/>
      <c r="AK489" s="481"/>
      <c r="AL489" s="481"/>
      <c r="AM489" s="481"/>
      <c r="AN489" s="481"/>
      <c r="AO489" s="481"/>
      <c r="AP489" s="481"/>
      <c r="AQ489" s="485"/>
      <c r="AR489" s="455"/>
    </row>
    <row r="490" spans="1:44" s="24" customFormat="1" ht="16.5" customHeight="1" x14ac:dyDescent="0.25">
      <c r="A490" s="481">
        <v>115</v>
      </c>
      <c r="B490" s="481">
        <v>297427</v>
      </c>
      <c r="C490" s="481" t="s">
        <v>616</v>
      </c>
      <c r="D490" s="481">
        <v>1.4350000000000001</v>
      </c>
      <c r="E490" s="481">
        <v>21525</v>
      </c>
      <c r="F490" s="483">
        <v>1.4350000000000001</v>
      </c>
      <c r="G490" s="486">
        <v>21525</v>
      </c>
      <c r="H490" s="535"/>
      <c r="I490" s="481"/>
      <c r="J490" s="481"/>
      <c r="K490" s="481"/>
      <c r="L490" s="481"/>
      <c r="M490" s="527"/>
      <c r="N490" s="479"/>
      <c r="O490" s="481"/>
      <c r="P490" s="481"/>
      <c r="Q490" s="481"/>
      <c r="R490" s="481"/>
      <c r="S490" s="485"/>
      <c r="T490" s="481"/>
      <c r="U490" s="481"/>
      <c r="V490" s="481"/>
      <c r="W490" s="481"/>
      <c r="X490" s="481"/>
      <c r="Y490" s="485"/>
      <c r="Z490" s="481"/>
      <c r="AA490" s="481"/>
      <c r="AB490" s="481"/>
      <c r="AC490" s="481"/>
      <c r="AD490" s="481"/>
      <c r="AE490" s="485"/>
      <c r="AF490" s="481"/>
      <c r="AG490" s="481"/>
      <c r="AH490" s="481"/>
      <c r="AI490" s="481"/>
      <c r="AJ490" s="481"/>
      <c r="AK490" s="481"/>
      <c r="AL490" s="481"/>
      <c r="AM490" s="481"/>
      <c r="AN490" s="481"/>
      <c r="AO490" s="481"/>
      <c r="AP490" s="481"/>
      <c r="AQ490" s="485"/>
      <c r="AR490" s="455"/>
    </row>
    <row r="491" spans="1:44" s="24" customFormat="1" ht="21" customHeight="1" x14ac:dyDescent="0.25">
      <c r="A491" s="481">
        <v>116</v>
      </c>
      <c r="B491" s="481">
        <v>298052</v>
      </c>
      <c r="C491" s="481" t="s">
        <v>617</v>
      </c>
      <c r="D491" s="481">
        <v>1.0620000000000001</v>
      </c>
      <c r="E491" s="481">
        <v>74458</v>
      </c>
      <c r="F491" s="483">
        <v>1.0620000000000001</v>
      </c>
      <c r="G491" s="486">
        <v>74458</v>
      </c>
      <c r="H491" s="535"/>
      <c r="I491" s="481"/>
      <c r="J491" s="481"/>
      <c r="K491" s="481"/>
      <c r="L491" s="481"/>
      <c r="M491" s="527"/>
      <c r="N491" s="479"/>
      <c r="O491" s="481"/>
      <c r="P491" s="481"/>
      <c r="Q491" s="481"/>
      <c r="R491" s="481"/>
      <c r="S491" s="485"/>
      <c r="T491" s="481"/>
      <c r="U491" s="481"/>
      <c r="V491" s="481"/>
      <c r="W491" s="481"/>
      <c r="X491" s="481"/>
      <c r="Y491" s="485"/>
      <c r="Z491" s="481"/>
      <c r="AA491" s="481"/>
      <c r="AB491" s="481"/>
      <c r="AC491" s="481"/>
      <c r="AD491" s="481"/>
      <c r="AE491" s="485"/>
      <c r="AF491" s="481"/>
      <c r="AG491" s="481"/>
      <c r="AH491" s="481"/>
      <c r="AI491" s="481"/>
      <c r="AJ491" s="481"/>
      <c r="AK491" s="481"/>
      <c r="AL491" s="481"/>
      <c r="AM491" s="481"/>
      <c r="AN491" s="481"/>
      <c r="AO491" s="481"/>
      <c r="AP491" s="481"/>
      <c r="AQ491" s="485"/>
      <c r="AR491" s="455"/>
    </row>
    <row r="492" spans="1:44" s="24" customFormat="1" ht="33.75" customHeight="1" x14ac:dyDescent="0.25">
      <c r="A492" s="784">
        <v>117</v>
      </c>
      <c r="B492" s="784">
        <v>297478</v>
      </c>
      <c r="C492" s="784" t="s">
        <v>313</v>
      </c>
      <c r="D492" s="784">
        <v>2.2229999999999999</v>
      </c>
      <c r="E492" s="784">
        <v>21853</v>
      </c>
      <c r="F492" s="785">
        <v>2.2229999999999999</v>
      </c>
      <c r="G492" s="786">
        <v>21853</v>
      </c>
      <c r="H492" s="783" t="s">
        <v>618</v>
      </c>
      <c r="I492" s="784"/>
      <c r="J492" s="481" t="s">
        <v>333</v>
      </c>
      <c r="K492" s="481">
        <v>1</v>
      </c>
      <c r="L492" s="481" t="s">
        <v>12</v>
      </c>
      <c r="M492" s="567">
        <v>1071.42046</v>
      </c>
      <c r="N492" s="479"/>
      <c r="O492" s="481"/>
      <c r="P492" s="481"/>
      <c r="Q492" s="481"/>
      <c r="R492" s="481"/>
      <c r="S492" s="485"/>
      <c r="T492" s="784"/>
      <c r="U492" s="784"/>
      <c r="V492" s="483"/>
      <c r="W492" s="483"/>
      <c r="X492" s="483"/>
      <c r="Y492" s="198"/>
      <c r="Z492" s="784" t="s">
        <v>619</v>
      </c>
      <c r="AA492" s="784" t="s">
        <v>620</v>
      </c>
      <c r="AB492" s="784" t="s">
        <v>9</v>
      </c>
      <c r="AC492" s="481">
        <v>1.38</v>
      </c>
      <c r="AD492" s="481" t="s">
        <v>5</v>
      </c>
      <c r="AE492" s="790">
        <v>13800</v>
      </c>
      <c r="AF492" s="481"/>
      <c r="AG492" s="481"/>
      <c r="AH492" s="481"/>
      <c r="AI492" s="481"/>
      <c r="AJ492" s="481"/>
      <c r="AK492" s="481"/>
      <c r="AL492" s="481"/>
      <c r="AM492" s="481"/>
      <c r="AN492" s="481"/>
      <c r="AO492" s="481"/>
      <c r="AP492" s="481"/>
      <c r="AQ492" s="485"/>
      <c r="AR492" s="455"/>
    </row>
    <row r="493" spans="1:44" s="24" customFormat="1" ht="33" customHeight="1" x14ac:dyDescent="0.25">
      <c r="A493" s="784"/>
      <c r="B493" s="784"/>
      <c r="C493" s="784"/>
      <c r="D493" s="784"/>
      <c r="E493" s="784"/>
      <c r="F493" s="785"/>
      <c r="G493" s="786"/>
      <c r="H493" s="797" t="s">
        <v>618</v>
      </c>
      <c r="I493" s="798"/>
      <c r="J493" s="480" t="s">
        <v>767</v>
      </c>
      <c r="K493" s="480">
        <v>52.8</v>
      </c>
      <c r="L493" s="480" t="s">
        <v>6</v>
      </c>
      <c r="M493" s="572">
        <v>22.79102</v>
      </c>
      <c r="N493" s="792" t="s">
        <v>621</v>
      </c>
      <c r="O493" s="784"/>
      <c r="P493" s="481" t="s">
        <v>333</v>
      </c>
      <c r="Q493" s="481">
        <v>1</v>
      </c>
      <c r="R493" s="481" t="s">
        <v>331</v>
      </c>
      <c r="S493" s="485">
        <v>1781</v>
      </c>
      <c r="T493" s="784" t="s">
        <v>622</v>
      </c>
      <c r="U493" s="784"/>
      <c r="V493" s="481" t="s">
        <v>378</v>
      </c>
      <c r="W493" s="481">
        <v>100</v>
      </c>
      <c r="X493" s="481" t="s">
        <v>14</v>
      </c>
      <c r="Y493" s="485">
        <v>300</v>
      </c>
      <c r="Z493" s="784"/>
      <c r="AA493" s="784"/>
      <c r="AB493" s="784"/>
      <c r="AC493" s="481">
        <v>13800</v>
      </c>
      <c r="AD493" s="481" t="s">
        <v>8</v>
      </c>
      <c r="AE493" s="790"/>
      <c r="AF493" s="481"/>
      <c r="AG493" s="481"/>
      <c r="AH493" s="481"/>
      <c r="AI493" s="481"/>
      <c r="AJ493" s="481"/>
      <c r="AK493" s="481"/>
      <c r="AL493" s="481"/>
      <c r="AM493" s="481"/>
      <c r="AN493" s="481"/>
      <c r="AO493" s="481"/>
      <c r="AP493" s="481"/>
      <c r="AQ493" s="485"/>
      <c r="AR493" s="455"/>
    </row>
    <row r="494" spans="1:44" s="24" customFormat="1" ht="74.25" customHeight="1" x14ac:dyDescent="0.25">
      <c r="A494" s="784"/>
      <c r="B494" s="784"/>
      <c r="C494" s="784"/>
      <c r="D494" s="784"/>
      <c r="E494" s="784"/>
      <c r="F494" s="785"/>
      <c r="G494" s="786"/>
      <c r="H494" s="536"/>
      <c r="I494" s="483"/>
      <c r="J494" s="483"/>
      <c r="K494" s="483"/>
      <c r="L494" s="483"/>
      <c r="M494" s="529"/>
      <c r="N494" s="792" t="s">
        <v>171</v>
      </c>
      <c r="O494" s="784"/>
      <c r="P494" s="337" t="s">
        <v>172</v>
      </c>
      <c r="Q494" s="481">
        <v>0.5</v>
      </c>
      <c r="R494" s="481" t="s">
        <v>5</v>
      </c>
      <c r="S494" s="347">
        <v>21013.55</v>
      </c>
      <c r="T494" s="784"/>
      <c r="U494" s="784"/>
      <c r="V494" s="481" t="s">
        <v>44</v>
      </c>
      <c r="W494" s="481">
        <v>8</v>
      </c>
      <c r="X494" s="481" t="s">
        <v>12</v>
      </c>
      <c r="Y494" s="485">
        <v>100</v>
      </c>
      <c r="Z494" s="784"/>
      <c r="AA494" s="784"/>
      <c r="AB494" s="784" t="s">
        <v>10</v>
      </c>
      <c r="AC494" s="481">
        <v>1.38</v>
      </c>
      <c r="AD494" s="481" t="s">
        <v>5</v>
      </c>
      <c r="AE494" s="790">
        <v>246.2</v>
      </c>
      <c r="AF494" s="481"/>
      <c r="AG494" s="481"/>
      <c r="AH494" s="481"/>
      <c r="AI494" s="481"/>
      <c r="AJ494" s="481"/>
      <c r="AK494" s="481"/>
      <c r="AL494" s="481"/>
      <c r="AM494" s="481"/>
      <c r="AN494" s="481"/>
      <c r="AO494" s="481"/>
      <c r="AP494" s="481"/>
      <c r="AQ494" s="485"/>
      <c r="AR494" s="455"/>
    </row>
    <row r="495" spans="1:44" s="24" customFormat="1" x14ac:dyDescent="0.25">
      <c r="A495" s="784"/>
      <c r="B495" s="784"/>
      <c r="C495" s="784"/>
      <c r="D495" s="784"/>
      <c r="E495" s="784"/>
      <c r="F495" s="785"/>
      <c r="G495" s="786"/>
      <c r="H495" s="536"/>
      <c r="I495" s="483"/>
      <c r="J495" s="483"/>
      <c r="K495" s="483"/>
      <c r="L495" s="483"/>
      <c r="M495" s="529"/>
      <c r="N495" s="479"/>
      <c r="O495" s="481"/>
      <c r="P495" s="337"/>
      <c r="Q495" s="481"/>
      <c r="R495" s="481"/>
      <c r="S495" s="485"/>
      <c r="T495" s="481"/>
      <c r="U495" s="481"/>
      <c r="V495" s="481"/>
      <c r="W495" s="481"/>
      <c r="X495" s="481"/>
      <c r="Y495" s="485"/>
      <c r="Z495" s="784"/>
      <c r="AA495" s="784"/>
      <c r="AB495" s="784"/>
      <c r="AC495" s="485">
        <v>289.60000000000002</v>
      </c>
      <c r="AD495" s="481" t="s">
        <v>8</v>
      </c>
      <c r="AE495" s="790"/>
      <c r="AF495" s="481"/>
      <c r="AG495" s="481"/>
      <c r="AH495" s="481"/>
      <c r="AI495" s="481"/>
      <c r="AJ495" s="481"/>
      <c r="AK495" s="481"/>
      <c r="AL495" s="481"/>
      <c r="AM495" s="481"/>
      <c r="AN495" s="481"/>
      <c r="AO495" s="481"/>
      <c r="AP495" s="481"/>
      <c r="AQ495" s="485"/>
      <c r="AR495" s="455"/>
    </row>
    <row r="496" spans="1:44" s="24" customFormat="1" ht="30" x14ac:dyDescent="0.25">
      <c r="A496" s="784">
        <v>118</v>
      </c>
      <c r="B496" s="784">
        <v>297699</v>
      </c>
      <c r="C496" s="784" t="s">
        <v>314</v>
      </c>
      <c r="D496" s="784">
        <v>7.992</v>
      </c>
      <c r="E496" s="784">
        <v>82012</v>
      </c>
      <c r="F496" s="785">
        <v>7.992</v>
      </c>
      <c r="G496" s="786">
        <v>82012</v>
      </c>
      <c r="H496" s="787" t="s">
        <v>623</v>
      </c>
      <c r="I496" s="785"/>
      <c r="J496" s="481" t="s">
        <v>333</v>
      </c>
      <c r="K496" s="334">
        <v>1</v>
      </c>
      <c r="L496" s="481" t="s">
        <v>12</v>
      </c>
      <c r="M496" s="540">
        <v>1286.44956</v>
      </c>
      <c r="N496" s="479"/>
      <c r="O496" s="481"/>
      <c r="P496" s="481"/>
      <c r="Q496" s="481"/>
      <c r="R496" s="481"/>
      <c r="S496" s="485"/>
      <c r="T496" s="481"/>
      <c r="U496" s="481"/>
      <c r="V496" s="481"/>
      <c r="W496" s="481"/>
      <c r="X496" s="481"/>
      <c r="Y496" s="485"/>
      <c r="Z496" s="784"/>
      <c r="AA496" s="784"/>
      <c r="AB496" s="481"/>
      <c r="AC496" s="481"/>
      <c r="AD496" s="481"/>
      <c r="AE496" s="485"/>
      <c r="AF496" s="784" t="s">
        <v>624</v>
      </c>
      <c r="AG496" s="784"/>
      <c r="AH496" s="481" t="s">
        <v>333</v>
      </c>
      <c r="AI496" s="481">
        <v>1</v>
      </c>
      <c r="AJ496" s="481" t="s">
        <v>331</v>
      </c>
      <c r="AK496" s="485">
        <v>1410</v>
      </c>
      <c r="AL496" s="784" t="s">
        <v>625</v>
      </c>
      <c r="AM496" s="784"/>
      <c r="AN496" s="334" t="s">
        <v>44</v>
      </c>
      <c r="AO496" s="334">
        <v>4</v>
      </c>
      <c r="AP496" s="334" t="s">
        <v>12</v>
      </c>
      <c r="AQ496" s="514">
        <v>100</v>
      </c>
      <c r="AR496" s="455"/>
    </row>
    <row r="497" spans="1:44" s="24" customFormat="1" ht="25.5" customHeight="1" x14ac:dyDescent="0.25">
      <c r="A497" s="784"/>
      <c r="B497" s="784"/>
      <c r="C497" s="784"/>
      <c r="D497" s="784"/>
      <c r="E497" s="784"/>
      <c r="F497" s="785"/>
      <c r="G497" s="786"/>
      <c r="H497" s="807" t="s">
        <v>623</v>
      </c>
      <c r="I497" s="808"/>
      <c r="J497" s="488" t="s">
        <v>767</v>
      </c>
      <c r="K497" s="480">
        <v>52.8</v>
      </c>
      <c r="L497" s="480" t="s">
        <v>6</v>
      </c>
      <c r="M497" s="572">
        <v>22.79102</v>
      </c>
      <c r="N497" s="479"/>
      <c r="O497" s="481"/>
      <c r="P497" s="481"/>
      <c r="Q497" s="481"/>
      <c r="R497" s="481"/>
      <c r="S497" s="485"/>
      <c r="T497" s="481"/>
      <c r="U497" s="481"/>
      <c r="V497" s="481"/>
      <c r="W497" s="481"/>
      <c r="X497" s="481"/>
      <c r="Y497" s="485"/>
      <c r="Z497" s="784"/>
      <c r="AA497" s="784"/>
      <c r="AB497" s="481"/>
      <c r="AC497" s="481"/>
      <c r="AD497" s="481"/>
      <c r="AE497" s="485"/>
      <c r="AF497" s="784" t="s">
        <v>626</v>
      </c>
      <c r="AG497" s="784"/>
      <c r="AH497" s="481" t="s">
        <v>333</v>
      </c>
      <c r="AI497" s="481">
        <v>1</v>
      </c>
      <c r="AJ497" s="481" t="s">
        <v>331</v>
      </c>
      <c r="AK497" s="485">
        <v>1410</v>
      </c>
      <c r="AL497" s="784"/>
      <c r="AM497" s="784"/>
      <c r="AN497" s="334" t="s">
        <v>378</v>
      </c>
      <c r="AO497" s="334">
        <v>100</v>
      </c>
      <c r="AP497" s="334" t="s">
        <v>14</v>
      </c>
      <c r="AQ497" s="514">
        <v>300</v>
      </c>
      <c r="AR497" s="455"/>
    </row>
    <row r="498" spans="1:44" s="24" customFormat="1" ht="30" customHeight="1" x14ac:dyDescent="0.25">
      <c r="A498" s="784"/>
      <c r="B498" s="784"/>
      <c r="C498" s="784"/>
      <c r="D498" s="784"/>
      <c r="E498" s="784"/>
      <c r="F498" s="785"/>
      <c r="G498" s="786"/>
      <c r="H498" s="536"/>
      <c r="I498" s="483"/>
      <c r="J498" s="483"/>
      <c r="K498" s="483"/>
      <c r="L498" s="483"/>
      <c r="M498" s="529"/>
      <c r="N498" s="792" t="s">
        <v>623</v>
      </c>
      <c r="O498" s="784"/>
      <c r="P498" s="334" t="s">
        <v>44</v>
      </c>
      <c r="Q498" s="334">
        <v>4</v>
      </c>
      <c r="R498" s="334" t="s">
        <v>12</v>
      </c>
      <c r="S498" s="514">
        <v>100</v>
      </c>
      <c r="T498" s="481"/>
      <c r="U498" s="481"/>
      <c r="V498" s="481"/>
      <c r="W498" s="481"/>
      <c r="X498" s="481"/>
      <c r="Y498" s="485"/>
      <c r="Z498" s="481"/>
      <c r="AA498" s="481"/>
      <c r="AB498" s="481"/>
      <c r="AC498" s="481"/>
      <c r="AD498" s="481"/>
      <c r="AE498" s="485"/>
      <c r="AF498" s="784"/>
      <c r="AG498" s="784"/>
      <c r="AH498" s="784"/>
      <c r="AI498" s="481"/>
      <c r="AJ498" s="481"/>
      <c r="AK498" s="784"/>
      <c r="AL498" s="784" t="s">
        <v>627</v>
      </c>
      <c r="AM498" s="784"/>
      <c r="AN498" s="796" t="s">
        <v>44</v>
      </c>
      <c r="AO498" s="796">
        <v>4</v>
      </c>
      <c r="AP498" s="796" t="s">
        <v>12</v>
      </c>
      <c r="AQ498" s="1004">
        <v>100</v>
      </c>
      <c r="AR498" s="455"/>
    </row>
    <row r="499" spans="1:44" s="24" customFormat="1" ht="25.5" customHeight="1" x14ac:dyDescent="0.25">
      <c r="A499" s="784"/>
      <c r="B499" s="784"/>
      <c r="C499" s="784"/>
      <c r="D499" s="784"/>
      <c r="E499" s="784"/>
      <c r="F499" s="785"/>
      <c r="G499" s="786"/>
      <c r="H499" s="536"/>
      <c r="I499" s="483"/>
      <c r="J499" s="483"/>
      <c r="K499" s="483"/>
      <c r="L499" s="483"/>
      <c r="M499" s="529"/>
      <c r="N499" s="792"/>
      <c r="O499" s="784"/>
      <c r="P499" s="334" t="s">
        <v>378</v>
      </c>
      <c r="Q499" s="334">
        <v>50</v>
      </c>
      <c r="R499" s="334" t="s">
        <v>14</v>
      </c>
      <c r="S499" s="514">
        <v>350</v>
      </c>
      <c r="T499" s="481"/>
      <c r="U499" s="481"/>
      <c r="V499" s="481"/>
      <c r="W499" s="481"/>
      <c r="X499" s="481"/>
      <c r="Y499" s="485"/>
      <c r="Z499" s="481"/>
      <c r="AA499" s="481"/>
      <c r="AB499" s="481"/>
      <c r="AC499" s="481"/>
      <c r="AD499" s="481"/>
      <c r="AE499" s="485"/>
      <c r="AF499" s="784"/>
      <c r="AG499" s="784"/>
      <c r="AH499" s="784"/>
      <c r="AI499" s="481"/>
      <c r="AJ499" s="481"/>
      <c r="AK499" s="784"/>
      <c r="AL499" s="784"/>
      <c r="AM499" s="784"/>
      <c r="AN499" s="796"/>
      <c r="AO499" s="796"/>
      <c r="AP499" s="796"/>
      <c r="AQ499" s="1004"/>
      <c r="AR499" s="455"/>
    </row>
    <row r="500" spans="1:44" s="24" customFormat="1" ht="25.5" customHeight="1" x14ac:dyDescent="0.25">
      <c r="A500" s="784"/>
      <c r="B500" s="784"/>
      <c r="C500" s="784"/>
      <c r="D500" s="784"/>
      <c r="E500" s="784"/>
      <c r="F500" s="785"/>
      <c r="G500" s="786"/>
      <c r="H500" s="536"/>
      <c r="I500" s="483"/>
      <c r="J500" s="483"/>
      <c r="K500" s="483"/>
      <c r="L500" s="483"/>
      <c r="M500" s="529"/>
      <c r="N500" s="792" t="s">
        <v>629</v>
      </c>
      <c r="O500" s="784"/>
      <c r="P500" s="481" t="s">
        <v>333</v>
      </c>
      <c r="Q500" s="481">
        <v>1</v>
      </c>
      <c r="R500" s="481" t="s">
        <v>630</v>
      </c>
      <c r="S500" s="485">
        <v>1550</v>
      </c>
      <c r="T500" s="481"/>
      <c r="U500" s="481"/>
      <c r="V500" s="481"/>
      <c r="W500" s="481"/>
      <c r="X500" s="481"/>
      <c r="Y500" s="485"/>
      <c r="Z500" s="481"/>
      <c r="AA500" s="481"/>
      <c r="AB500" s="481"/>
      <c r="AC500" s="481"/>
      <c r="AD500" s="481"/>
      <c r="AE500" s="485"/>
      <c r="AF500" s="784"/>
      <c r="AG500" s="784"/>
      <c r="AH500" s="481"/>
      <c r="AI500" s="481"/>
      <c r="AJ500" s="481"/>
      <c r="AK500" s="790"/>
      <c r="AL500" s="796" t="s">
        <v>628</v>
      </c>
      <c r="AM500" s="796"/>
      <c r="AN500" s="481" t="s">
        <v>378</v>
      </c>
      <c r="AO500" s="481">
        <v>120</v>
      </c>
      <c r="AP500" s="481" t="s">
        <v>14</v>
      </c>
      <c r="AQ500" s="485">
        <v>360</v>
      </c>
      <c r="AR500" s="455"/>
    </row>
    <row r="501" spans="1:44" s="24" customFormat="1" ht="25.5" customHeight="1" x14ac:dyDescent="0.25">
      <c r="A501" s="784"/>
      <c r="B501" s="784"/>
      <c r="C501" s="784"/>
      <c r="D501" s="784"/>
      <c r="E501" s="784"/>
      <c r="F501" s="785"/>
      <c r="G501" s="786"/>
      <c r="H501" s="536"/>
      <c r="I501" s="483"/>
      <c r="J501" s="483"/>
      <c r="K501" s="483"/>
      <c r="L501" s="483"/>
      <c r="M501" s="529"/>
      <c r="N501" s="792" t="s">
        <v>631</v>
      </c>
      <c r="O501" s="784"/>
      <c r="P501" s="481" t="s">
        <v>44</v>
      </c>
      <c r="Q501" s="481">
        <v>8</v>
      </c>
      <c r="R501" s="481" t="s">
        <v>12</v>
      </c>
      <c r="S501" s="485">
        <v>100</v>
      </c>
      <c r="T501" s="481"/>
      <c r="U501" s="481"/>
      <c r="V501" s="481"/>
      <c r="W501" s="481"/>
      <c r="X501" s="481"/>
      <c r="Y501" s="485"/>
      <c r="Z501" s="481"/>
      <c r="AA501" s="481"/>
      <c r="AB501" s="481"/>
      <c r="AC501" s="481"/>
      <c r="AD501" s="481"/>
      <c r="AE501" s="485"/>
      <c r="AF501" s="784"/>
      <c r="AG501" s="784"/>
      <c r="AH501" s="481"/>
      <c r="AI501" s="485"/>
      <c r="AJ501" s="481"/>
      <c r="AK501" s="790"/>
      <c r="AL501" s="796" t="s">
        <v>628</v>
      </c>
      <c r="AM501" s="796"/>
      <c r="AN501" s="481" t="s">
        <v>44</v>
      </c>
      <c r="AO501" s="481">
        <v>8</v>
      </c>
      <c r="AP501" s="481" t="s">
        <v>12</v>
      </c>
      <c r="AQ501" s="485">
        <v>100</v>
      </c>
      <c r="AR501" s="455"/>
    </row>
    <row r="502" spans="1:44" s="24" customFormat="1" x14ac:dyDescent="0.25">
      <c r="A502" s="784"/>
      <c r="B502" s="784"/>
      <c r="C502" s="784"/>
      <c r="D502" s="784"/>
      <c r="E502" s="784"/>
      <c r="F502" s="785"/>
      <c r="G502" s="786"/>
      <c r="H502" s="536"/>
      <c r="I502" s="483"/>
      <c r="J502" s="483"/>
      <c r="K502" s="483"/>
      <c r="L502" s="483"/>
      <c r="M502" s="529"/>
      <c r="N502" s="792" t="s">
        <v>475</v>
      </c>
      <c r="O502" s="784"/>
      <c r="P502" s="481" t="s">
        <v>44</v>
      </c>
      <c r="Q502" s="481">
        <v>10</v>
      </c>
      <c r="R502" s="481" t="s">
        <v>12</v>
      </c>
      <c r="S502" s="485">
        <v>30</v>
      </c>
      <c r="T502" s="481"/>
      <c r="U502" s="481"/>
      <c r="V502" s="481"/>
      <c r="W502" s="481"/>
      <c r="X502" s="481"/>
      <c r="Y502" s="485"/>
      <c r="Z502" s="481"/>
      <c r="AA502" s="481"/>
      <c r="AB502" s="481"/>
      <c r="AC502" s="481"/>
      <c r="AD502" s="481"/>
      <c r="AE502" s="485"/>
      <c r="AF502" s="481"/>
      <c r="AG502" s="481"/>
      <c r="AH502" s="481"/>
      <c r="AI502" s="481"/>
      <c r="AJ502" s="481"/>
      <c r="AK502" s="481"/>
      <c r="AL502" s="483"/>
      <c r="AM502" s="483"/>
      <c r="AN502" s="483"/>
      <c r="AO502" s="483"/>
      <c r="AP502" s="483"/>
      <c r="AQ502" s="198"/>
      <c r="AR502" s="455"/>
    </row>
    <row r="503" spans="1:44" s="24" customFormat="1" ht="38.25" customHeight="1" x14ac:dyDescent="0.25">
      <c r="A503" s="784"/>
      <c r="B503" s="784"/>
      <c r="C503" s="784"/>
      <c r="D503" s="784"/>
      <c r="E503" s="784"/>
      <c r="F503" s="785"/>
      <c r="G503" s="786"/>
      <c r="H503" s="536"/>
      <c r="I503" s="483"/>
      <c r="J503" s="483"/>
      <c r="K503" s="483"/>
      <c r="L503" s="483"/>
      <c r="M503" s="529"/>
      <c r="N503" s="479" t="s">
        <v>631</v>
      </c>
      <c r="O503" s="481" t="s">
        <v>632</v>
      </c>
      <c r="P503" s="481" t="s">
        <v>44</v>
      </c>
      <c r="Q503" s="481">
        <v>28</v>
      </c>
      <c r="R503" s="481" t="s">
        <v>12</v>
      </c>
      <c r="S503" s="485">
        <v>83</v>
      </c>
      <c r="T503" s="481"/>
      <c r="U503" s="481"/>
      <c r="V503" s="481"/>
      <c r="W503" s="481"/>
      <c r="X503" s="481"/>
      <c r="Y503" s="485"/>
      <c r="Z503" s="481"/>
      <c r="AA503" s="481"/>
      <c r="AB503" s="481"/>
      <c r="AC503" s="481"/>
      <c r="AD503" s="481"/>
      <c r="AE503" s="485"/>
      <c r="AF503" s="481"/>
      <c r="AG503" s="481"/>
      <c r="AH503" s="481"/>
      <c r="AI503" s="481"/>
      <c r="AJ503" s="481"/>
      <c r="AK503" s="481"/>
      <c r="AL503" s="483"/>
      <c r="AM503" s="483"/>
      <c r="AN503" s="483"/>
      <c r="AO503" s="483"/>
      <c r="AP503" s="483"/>
      <c r="AQ503" s="198"/>
      <c r="AR503" s="455"/>
    </row>
    <row r="504" spans="1:44" s="24" customFormat="1" ht="38.25" customHeight="1" x14ac:dyDescent="0.25">
      <c r="A504" s="784"/>
      <c r="B504" s="784"/>
      <c r="C504" s="784"/>
      <c r="D504" s="784"/>
      <c r="E504" s="784"/>
      <c r="F504" s="785"/>
      <c r="G504" s="786"/>
      <c r="H504" s="536"/>
      <c r="I504" s="483"/>
      <c r="J504" s="483"/>
      <c r="K504" s="483"/>
      <c r="L504" s="483"/>
      <c r="M504" s="529"/>
      <c r="N504" s="793" t="s">
        <v>633</v>
      </c>
      <c r="O504" s="785"/>
      <c r="P504" s="481" t="s">
        <v>363</v>
      </c>
      <c r="Q504" s="483">
        <v>1</v>
      </c>
      <c r="R504" s="483" t="s">
        <v>331</v>
      </c>
      <c r="S504" s="198">
        <v>3000</v>
      </c>
      <c r="T504" s="481"/>
      <c r="U504" s="481"/>
      <c r="V504" s="481"/>
      <c r="W504" s="481"/>
      <c r="X504" s="481"/>
      <c r="Y504" s="485"/>
      <c r="Z504" s="481"/>
      <c r="AA504" s="481"/>
      <c r="AB504" s="481"/>
      <c r="AC504" s="481"/>
      <c r="AD504" s="481"/>
      <c r="AE504" s="485"/>
      <c r="AF504" s="481"/>
      <c r="AG504" s="481"/>
      <c r="AH504" s="481"/>
      <c r="AI504" s="481"/>
      <c r="AJ504" s="481"/>
      <c r="AK504" s="481"/>
      <c r="AL504" s="483"/>
      <c r="AM504" s="483"/>
      <c r="AN504" s="483"/>
      <c r="AO504" s="483"/>
      <c r="AP504" s="483"/>
      <c r="AQ504" s="198"/>
      <c r="AR504" s="455"/>
    </row>
    <row r="505" spans="1:44" s="24" customFormat="1" ht="45" x14ac:dyDescent="0.25">
      <c r="A505" s="784"/>
      <c r="B505" s="784"/>
      <c r="C505" s="784"/>
      <c r="D505" s="784"/>
      <c r="E505" s="784"/>
      <c r="F505" s="785"/>
      <c r="G505" s="786"/>
      <c r="H505" s="536"/>
      <c r="I505" s="483"/>
      <c r="J505" s="483"/>
      <c r="K505" s="483"/>
      <c r="L505" s="483"/>
      <c r="M505" s="529"/>
      <c r="N505" s="793" t="s">
        <v>634</v>
      </c>
      <c r="O505" s="785"/>
      <c r="P505" s="481" t="s">
        <v>363</v>
      </c>
      <c r="Q505" s="483">
        <v>1</v>
      </c>
      <c r="R505" s="483" t="s">
        <v>331</v>
      </c>
      <c r="S505" s="198">
        <v>3000</v>
      </c>
      <c r="T505" s="481"/>
      <c r="U505" s="481"/>
      <c r="V505" s="481"/>
      <c r="W505" s="481"/>
      <c r="X505" s="481"/>
      <c r="Y505" s="485"/>
      <c r="Z505" s="481"/>
      <c r="AA505" s="481"/>
      <c r="AB505" s="481"/>
      <c r="AC505" s="481"/>
      <c r="AD505" s="481"/>
      <c r="AE505" s="485"/>
      <c r="AF505" s="481"/>
      <c r="AG505" s="481"/>
      <c r="AH505" s="481"/>
      <c r="AI505" s="481"/>
      <c r="AJ505" s="481"/>
      <c r="AK505" s="481"/>
      <c r="AL505" s="483"/>
      <c r="AM505" s="483"/>
      <c r="AN505" s="483"/>
      <c r="AO505" s="483"/>
      <c r="AP505" s="483"/>
      <c r="AQ505" s="198"/>
      <c r="AR505" s="455"/>
    </row>
    <row r="506" spans="1:44" s="24" customFormat="1" x14ac:dyDescent="0.25">
      <c r="A506" s="784">
        <v>119</v>
      </c>
      <c r="B506" s="784">
        <v>297831</v>
      </c>
      <c r="C506" s="784" t="s">
        <v>317</v>
      </c>
      <c r="D506" s="784">
        <v>0.57799999999999996</v>
      </c>
      <c r="E506" s="784">
        <v>2614</v>
      </c>
      <c r="F506" s="785">
        <v>0.57799999999999996</v>
      </c>
      <c r="G506" s="786">
        <v>2614</v>
      </c>
      <c r="H506" s="783">
        <v>0</v>
      </c>
      <c r="I506" s="784">
        <v>0.57799999999999996</v>
      </c>
      <c r="J506" s="1005" t="s">
        <v>9</v>
      </c>
      <c r="K506" s="515">
        <v>0.57799999999999996</v>
      </c>
      <c r="L506" s="515" t="s">
        <v>5</v>
      </c>
      <c r="M506" s="1006" t="s">
        <v>820</v>
      </c>
      <c r="N506" s="792"/>
      <c r="O506" s="784"/>
      <c r="P506" s="784"/>
      <c r="Q506" s="784"/>
      <c r="R506" s="784"/>
      <c r="S506" s="790"/>
      <c r="T506" s="784"/>
      <c r="U506" s="784"/>
      <c r="V506" s="784"/>
      <c r="W506" s="481"/>
      <c r="X506" s="481"/>
      <c r="Y506" s="789"/>
      <c r="Z506" s="481"/>
      <c r="AA506" s="481"/>
      <c r="AB506" s="481"/>
      <c r="AC506" s="481"/>
      <c r="AD506" s="481"/>
      <c r="AE506" s="485"/>
      <c r="AF506" s="481"/>
      <c r="AG506" s="481"/>
      <c r="AH506" s="481"/>
      <c r="AI506" s="481"/>
      <c r="AJ506" s="481"/>
      <c r="AK506" s="481"/>
      <c r="AL506" s="481"/>
      <c r="AM506" s="481"/>
      <c r="AN506" s="481"/>
      <c r="AO506" s="481"/>
      <c r="AP506" s="481"/>
      <c r="AQ506" s="485"/>
      <c r="AR506" s="455"/>
    </row>
    <row r="507" spans="1:44" s="24" customFormat="1" x14ac:dyDescent="0.25">
      <c r="A507" s="784"/>
      <c r="B507" s="784"/>
      <c r="C507" s="784"/>
      <c r="D507" s="784"/>
      <c r="E507" s="784"/>
      <c r="F507" s="785"/>
      <c r="G507" s="786"/>
      <c r="H507" s="783"/>
      <c r="I507" s="784"/>
      <c r="J507" s="1005"/>
      <c r="K507" s="515">
        <v>2614</v>
      </c>
      <c r="L507" s="515" t="s">
        <v>8</v>
      </c>
      <c r="M507" s="1006"/>
      <c r="N507" s="792"/>
      <c r="O507" s="784"/>
      <c r="P507" s="784"/>
      <c r="Q507" s="784"/>
      <c r="R507" s="784"/>
      <c r="S507" s="790"/>
      <c r="T507" s="784"/>
      <c r="U507" s="784"/>
      <c r="V507" s="784"/>
      <c r="W507" s="481"/>
      <c r="X507" s="481"/>
      <c r="Y507" s="789"/>
      <c r="Z507" s="481"/>
      <c r="AA507" s="481"/>
      <c r="AB507" s="481"/>
      <c r="AC507" s="481"/>
      <c r="AD507" s="481"/>
      <c r="AE507" s="485"/>
      <c r="AF507" s="481"/>
      <c r="AG507" s="481"/>
      <c r="AH507" s="481"/>
      <c r="AI507" s="481"/>
      <c r="AJ507" s="481"/>
      <c r="AK507" s="481"/>
      <c r="AL507" s="481"/>
      <c r="AM507" s="481"/>
      <c r="AN507" s="481"/>
      <c r="AO507" s="481"/>
      <c r="AP507" s="481"/>
      <c r="AQ507" s="485"/>
      <c r="AR507" s="455"/>
    </row>
    <row r="508" spans="1:44" s="24" customFormat="1" x14ac:dyDescent="0.25">
      <c r="A508" s="784"/>
      <c r="B508" s="784"/>
      <c r="C508" s="784"/>
      <c r="D508" s="784"/>
      <c r="E508" s="784"/>
      <c r="F508" s="785"/>
      <c r="G508" s="786"/>
      <c r="H508" s="783"/>
      <c r="I508" s="784"/>
      <c r="J508" s="1005" t="s">
        <v>10</v>
      </c>
      <c r="K508" s="515">
        <v>0.57799999999999996</v>
      </c>
      <c r="L508" s="515" t="s">
        <v>5</v>
      </c>
      <c r="M508" s="1007" t="s">
        <v>821</v>
      </c>
      <c r="N508" s="792"/>
      <c r="O508" s="784"/>
      <c r="P508" s="784"/>
      <c r="Q508" s="784"/>
      <c r="R508" s="784"/>
      <c r="S508" s="790"/>
      <c r="T508" s="784"/>
      <c r="U508" s="784"/>
      <c r="V508" s="784"/>
      <c r="W508" s="481"/>
      <c r="X508" s="481"/>
      <c r="Y508" s="789"/>
      <c r="Z508" s="481"/>
      <c r="AA508" s="481"/>
      <c r="AB508" s="481"/>
      <c r="AC508" s="481"/>
      <c r="AD508" s="481"/>
      <c r="AE508" s="485"/>
      <c r="AF508" s="481"/>
      <c r="AG508" s="481"/>
      <c r="AH508" s="481"/>
      <c r="AI508" s="481"/>
      <c r="AJ508" s="481"/>
      <c r="AK508" s="481"/>
      <c r="AL508" s="481"/>
      <c r="AM508" s="481"/>
      <c r="AN508" s="481"/>
      <c r="AO508" s="481"/>
      <c r="AP508" s="481"/>
      <c r="AQ508" s="485"/>
      <c r="AR508" s="455"/>
    </row>
    <row r="509" spans="1:44" s="24" customFormat="1" x14ac:dyDescent="0.25">
      <c r="A509" s="784"/>
      <c r="B509" s="784"/>
      <c r="C509" s="784"/>
      <c r="D509" s="784"/>
      <c r="E509" s="784"/>
      <c r="F509" s="785"/>
      <c r="G509" s="786"/>
      <c r="H509" s="783"/>
      <c r="I509" s="784"/>
      <c r="J509" s="1005"/>
      <c r="K509" s="515">
        <v>34.700000000000003</v>
      </c>
      <c r="L509" s="515" t="s">
        <v>8</v>
      </c>
      <c r="M509" s="1007"/>
      <c r="N509" s="792"/>
      <c r="O509" s="784"/>
      <c r="P509" s="784"/>
      <c r="Q509" s="784"/>
      <c r="R509" s="784"/>
      <c r="S509" s="790"/>
      <c r="T509" s="784"/>
      <c r="U509" s="784"/>
      <c r="V509" s="784"/>
      <c r="W509" s="481"/>
      <c r="X509" s="481"/>
      <c r="Y509" s="789"/>
      <c r="Z509" s="481"/>
      <c r="AA509" s="481"/>
      <c r="AB509" s="481"/>
      <c r="AC509" s="481"/>
      <c r="AD509" s="481"/>
      <c r="AE509" s="485"/>
      <c r="AF509" s="481"/>
      <c r="AG509" s="481"/>
      <c r="AH509" s="481"/>
      <c r="AI509" s="481"/>
      <c r="AJ509" s="481"/>
      <c r="AK509" s="481"/>
      <c r="AL509" s="481"/>
      <c r="AM509" s="481"/>
      <c r="AN509" s="481"/>
      <c r="AO509" s="481"/>
      <c r="AP509" s="481"/>
      <c r="AQ509" s="485"/>
      <c r="AR509" s="455"/>
    </row>
    <row r="510" spans="1:44" s="24" customFormat="1" x14ac:dyDescent="0.25">
      <c r="A510" s="784">
        <v>120</v>
      </c>
      <c r="B510" s="784">
        <v>297790</v>
      </c>
      <c r="C510" s="784" t="s">
        <v>318</v>
      </c>
      <c r="D510" s="784">
        <v>0.70899999999999996</v>
      </c>
      <c r="E510" s="784">
        <v>3609.9</v>
      </c>
      <c r="F510" s="785">
        <v>0.70899999999999996</v>
      </c>
      <c r="G510" s="786">
        <v>3609.9</v>
      </c>
      <c r="H510" s="783"/>
      <c r="I510" s="784"/>
      <c r="J510" s="784"/>
      <c r="K510" s="784"/>
      <c r="L510" s="784"/>
      <c r="M510" s="794"/>
      <c r="N510" s="792"/>
      <c r="O510" s="784"/>
      <c r="P510" s="784"/>
      <c r="Q510" s="784"/>
      <c r="R510" s="784"/>
      <c r="S510" s="790"/>
      <c r="T510" s="784">
        <v>0</v>
      </c>
      <c r="U510" s="784">
        <v>0.70899999999999996</v>
      </c>
      <c r="V510" s="784" t="s">
        <v>9</v>
      </c>
      <c r="W510" s="481">
        <v>0.70899999999999996</v>
      </c>
      <c r="X510" s="481" t="s">
        <v>5</v>
      </c>
      <c r="Y510" s="789">
        <v>3609.9</v>
      </c>
      <c r="Z510" s="784"/>
      <c r="AA510" s="784"/>
      <c r="AB510" s="784"/>
      <c r="AC510" s="784"/>
      <c r="AD510" s="784"/>
      <c r="AE510" s="790"/>
      <c r="AF510" s="784"/>
      <c r="AG510" s="784"/>
      <c r="AH510" s="784"/>
      <c r="AI510" s="784"/>
      <c r="AJ510" s="784"/>
      <c r="AK510" s="784"/>
      <c r="AL510" s="784"/>
      <c r="AM510" s="784"/>
      <c r="AN510" s="784"/>
      <c r="AO510" s="784"/>
      <c r="AP510" s="784"/>
      <c r="AQ510" s="790"/>
      <c r="AR510" s="1002"/>
    </row>
    <row r="511" spans="1:44" s="24" customFormat="1" x14ac:dyDescent="0.25">
      <c r="A511" s="784"/>
      <c r="B511" s="784"/>
      <c r="C511" s="784"/>
      <c r="D511" s="784"/>
      <c r="E511" s="784"/>
      <c r="F511" s="785"/>
      <c r="G511" s="786"/>
      <c r="H511" s="783"/>
      <c r="I511" s="784"/>
      <c r="J511" s="784"/>
      <c r="K511" s="784"/>
      <c r="L511" s="784"/>
      <c r="M511" s="794"/>
      <c r="N511" s="792"/>
      <c r="O511" s="784"/>
      <c r="P511" s="784"/>
      <c r="Q511" s="784"/>
      <c r="R511" s="784"/>
      <c r="S511" s="790"/>
      <c r="T511" s="784"/>
      <c r="U511" s="784"/>
      <c r="V511" s="784"/>
      <c r="W511" s="481">
        <v>3609.9</v>
      </c>
      <c r="X511" s="481" t="s">
        <v>8</v>
      </c>
      <c r="Y511" s="789"/>
      <c r="Z511" s="784"/>
      <c r="AA511" s="784"/>
      <c r="AB511" s="784"/>
      <c r="AC511" s="784"/>
      <c r="AD511" s="784"/>
      <c r="AE511" s="790"/>
      <c r="AF511" s="784"/>
      <c r="AG511" s="784"/>
      <c r="AH511" s="784"/>
      <c r="AI511" s="784"/>
      <c r="AJ511" s="784"/>
      <c r="AK511" s="784"/>
      <c r="AL511" s="784"/>
      <c r="AM511" s="784"/>
      <c r="AN511" s="784"/>
      <c r="AO511" s="784"/>
      <c r="AP511" s="784"/>
      <c r="AQ511" s="790"/>
      <c r="AR511" s="1002"/>
    </row>
    <row r="512" spans="1:44" s="24" customFormat="1" x14ac:dyDescent="0.25">
      <c r="A512" s="784"/>
      <c r="B512" s="784"/>
      <c r="C512" s="784"/>
      <c r="D512" s="784"/>
      <c r="E512" s="784"/>
      <c r="F512" s="785"/>
      <c r="G512" s="786"/>
      <c r="H512" s="783"/>
      <c r="I512" s="784"/>
      <c r="J512" s="784"/>
      <c r="K512" s="784"/>
      <c r="L512" s="784"/>
      <c r="M512" s="794"/>
      <c r="N512" s="792"/>
      <c r="O512" s="784"/>
      <c r="P512" s="784"/>
      <c r="Q512" s="784"/>
      <c r="R512" s="784"/>
      <c r="S512" s="790"/>
      <c r="T512" s="784"/>
      <c r="U512" s="784"/>
      <c r="V512" s="784" t="s">
        <v>10</v>
      </c>
      <c r="W512" s="481">
        <v>0.70899999999999996</v>
      </c>
      <c r="X512" s="481" t="s">
        <v>5</v>
      </c>
      <c r="Y512" s="789">
        <v>36.200000000000003</v>
      </c>
      <c r="Z512" s="784"/>
      <c r="AA512" s="784"/>
      <c r="AB512" s="784"/>
      <c r="AC512" s="784"/>
      <c r="AD512" s="784"/>
      <c r="AE512" s="790"/>
      <c r="AF512" s="784"/>
      <c r="AG512" s="784"/>
      <c r="AH512" s="784"/>
      <c r="AI512" s="784"/>
      <c r="AJ512" s="784"/>
      <c r="AK512" s="784"/>
      <c r="AL512" s="784"/>
      <c r="AM512" s="784"/>
      <c r="AN512" s="784"/>
      <c r="AO512" s="784"/>
      <c r="AP512" s="784"/>
      <c r="AQ512" s="790"/>
      <c r="AR512" s="1002"/>
    </row>
    <row r="513" spans="1:44" s="24" customFormat="1" x14ac:dyDescent="0.25">
      <c r="A513" s="784"/>
      <c r="B513" s="784"/>
      <c r="C513" s="784"/>
      <c r="D513" s="784"/>
      <c r="E513" s="784"/>
      <c r="F513" s="785"/>
      <c r="G513" s="786"/>
      <c r="H513" s="783"/>
      <c r="I513" s="784"/>
      <c r="J513" s="784"/>
      <c r="K513" s="784"/>
      <c r="L513" s="784"/>
      <c r="M513" s="794"/>
      <c r="N513" s="792"/>
      <c r="O513" s="784"/>
      <c r="P513" s="784"/>
      <c r="Q513" s="784"/>
      <c r="R513" s="784"/>
      <c r="S513" s="790"/>
      <c r="T513" s="784"/>
      <c r="U513" s="784"/>
      <c r="V513" s="784"/>
      <c r="W513" s="481">
        <v>42.5</v>
      </c>
      <c r="X513" s="481" t="s">
        <v>8</v>
      </c>
      <c r="Y513" s="789"/>
      <c r="Z513" s="784"/>
      <c r="AA513" s="784"/>
      <c r="AB513" s="784"/>
      <c r="AC513" s="784"/>
      <c r="AD513" s="784"/>
      <c r="AE513" s="790"/>
      <c r="AF513" s="784"/>
      <c r="AG513" s="784"/>
      <c r="AH513" s="784"/>
      <c r="AI513" s="784"/>
      <c r="AJ513" s="784"/>
      <c r="AK513" s="784"/>
      <c r="AL513" s="784"/>
      <c r="AM513" s="784"/>
      <c r="AN513" s="784"/>
      <c r="AO513" s="784"/>
      <c r="AP513" s="784"/>
      <c r="AQ513" s="790"/>
      <c r="AR513" s="1002"/>
    </row>
    <row r="514" spans="1:44" s="24" customFormat="1" ht="15.75" customHeight="1" x14ac:dyDescent="0.25">
      <c r="A514" s="481">
        <v>121</v>
      </c>
      <c r="B514" s="481">
        <v>297654</v>
      </c>
      <c r="C514" s="481" t="s">
        <v>635</v>
      </c>
      <c r="D514" s="481">
        <v>1.173</v>
      </c>
      <c r="E514" s="481">
        <v>6201.5</v>
      </c>
      <c r="F514" s="483">
        <v>1.173</v>
      </c>
      <c r="G514" s="486">
        <v>6201.5</v>
      </c>
      <c r="H514" s="535"/>
      <c r="I514" s="481"/>
      <c r="J514" s="481"/>
      <c r="K514" s="481"/>
      <c r="L514" s="481"/>
      <c r="M514" s="527"/>
      <c r="N514" s="479"/>
      <c r="O514" s="481"/>
      <c r="P514" s="481"/>
      <c r="Q514" s="481"/>
      <c r="R514" s="481"/>
      <c r="S514" s="485"/>
      <c r="T514" s="481"/>
      <c r="U514" s="481"/>
      <c r="V514" s="481"/>
      <c r="W514" s="481"/>
      <c r="X514" s="481"/>
      <c r="Y514" s="481"/>
      <c r="Z514" s="481"/>
      <c r="AA514" s="481"/>
      <c r="AB514" s="481"/>
      <c r="AC514" s="481"/>
      <c r="AD514" s="481"/>
      <c r="AE514" s="485"/>
      <c r="AF514" s="481"/>
      <c r="AG514" s="481"/>
      <c r="AH514" s="481"/>
      <c r="AI514" s="481"/>
      <c r="AJ514" s="481"/>
      <c r="AK514" s="481"/>
      <c r="AL514" s="481"/>
      <c r="AM514" s="481"/>
      <c r="AN514" s="481"/>
      <c r="AO514" s="481"/>
      <c r="AP514" s="481"/>
      <c r="AQ514" s="485"/>
      <c r="AR514" s="455"/>
    </row>
    <row r="515" spans="1:44" s="24" customFormat="1" x14ac:dyDescent="0.25">
      <c r="A515" s="481">
        <v>122</v>
      </c>
      <c r="B515" s="481">
        <v>297404</v>
      </c>
      <c r="C515" s="481" t="s">
        <v>636</v>
      </c>
      <c r="D515" s="481">
        <v>1.625</v>
      </c>
      <c r="E515" s="481">
        <v>9863.7999999999993</v>
      </c>
      <c r="F515" s="483">
        <v>1.625</v>
      </c>
      <c r="G515" s="486">
        <v>9863.7999999999993</v>
      </c>
      <c r="H515" s="535"/>
      <c r="I515" s="481"/>
      <c r="J515" s="481"/>
      <c r="K515" s="481"/>
      <c r="L515" s="481"/>
      <c r="M515" s="527"/>
      <c r="N515" s="479"/>
      <c r="O515" s="481"/>
      <c r="P515" s="481"/>
      <c r="Q515" s="481"/>
      <c r="R515" s="481"/>
      <c r="S515" s="485"/>
      <c r="T515" s="481"/>
      <c r="U515" s="481"/>
      <c r="V515" s="481"/>
      <c r="W515" s="481"/>
      <c r="X515" s="481"/>
      <c r="Y515" s="481"/>
      <c r="Z515" s="481"/>
      <c r="AA515" s="481"/>
      <c r="AB515" s="481"/>
      <c r="AC515" s="481"/>
      <c r="AD515" s="481"/>
      <c r="AE515" s="485"/>
      <c r="AF515" s="481"/>
      <c r="AG515" s="481"/>
      <c r="AH515" s="481"/>
      <c r="AI515" s="481"/>
      <c r="AJ515" s="481"/>
      <c r="AK515" s="481"/>
      <c r="AL515" s="481"/>
      <c r="AM515" s="481"/>
      <c r="AN515" s="481"/>
      <c r="AO515" s="481"/>
      <c r="AP515" s="481"/>
      <c r="AQ515" s="485"/>
      <c r="AR515" s="455"/>
    </row>
    <row r="516" spans="1:44" s="24" customFormat="1" x14ac:dyDescent="0.25">
      <c r="A516" s="481">
        <v>123</v>
      </c>
      <c r="B516" s="481">
        <v>298368</v>
      </c>
      <c r="C516" s="481" t="s">
        <v>637</v>
      </c>
      <c r="D516" s="481">
        <v>0.34499999999999997</v>
      </c>
      <c r="E516" s="481">
        <v>1959.9</v>
      </c>
      <c r="F516" s="483">
        <v>0.34499999999999997</v>
      </c>
      <c r="G516" s="486">
        <v>1959.9</v>
      </c>
      <c r="H516" s="535"/>
      <c r="I516" s="481"/>
      <c r="J516" s="481"/>
      <c r="K516" s="481"/>
      <c r="L516" s="481"/>
      <c r="M516" s="527"/>
      <c r="N516" s="479"/>
      <c r="O516" s="481"/>
      <c r="P516" s="481"/>
      <c r="Q516" s="481"/>
      <c r="R516" s="481"/>
      <c r="S516" s="485"/>
      <c r="T516" s="481"/>
      <c r="U516" s="481"/>
      <c r="V516" s="481"/>
      <c r="W516" s="481"/>
      <c r="X516" s="481"/>
      <c r="Y516" s="481"/>
      <c r="Z516" s="481"/>
      <c r="AA516" s="481"/>
      <c r="AB516" s="481"/>
      <c r="AC516" s="481"/>
      <c r="AD516" s="481"/>
      <c r="AE516" s="485"/>
      <c r="AF516" s="481"/>
      <c r="AG516" s="481"/>
      <c r="AH516" s="481"/>
      <c r="AI516" s="481"/>
      <c r="AJ516" s="481"/>
      <c r="AK516" s="481"/>
      <c r="AL516" s="481"/>
      <c r="AM516" s="481"/>
      <c r="AN516" s="481"/>
      <c r="AO516" s="481"/>
      <c r="AP516" s="481"/>
      <c r="AQ516" s="485"/>
      <c r="AR516" s="455"/>
    </row>
    <row r="517" spans="1:44" s="24" customFormat="1" x14ac:dyDescent="0.25">
      <c r="A517" s="481">
        <v>124</v>
      </c>
      <c r="B517" s="481">
        <v>297488</v>
      </c>
      <c r="C517" s="481" t="s">
        <v>638</v>
      </c>
      <c r="D517" s="481">
        <v>1.5820000000000001</v>
      </c>
      <c r="E517" s="481">
        <v>12798.7</v>
      </c>
      <c r="F517" s="483">
        <v>1.5820000000000001</v>
      </c>
      <c r="G517" s="486">
        <v>12798.7</v>
      </c>
      <c r="H517" s="535"/>
      <c r="I517" s="481"/>
      <c r="J517" s="481"/>
      <c r="K517" s="481"/>
      <c r="L517" s="481"/>
      <c r="M517" s="527"/>
      <c r="N517" s="479"/>
      <c r="O517" s="481"/>
      <c r="P517" s="481"/>
      <c r="Q517" s="481"/>
      <c r="R517" s="481"/>
      <c r="S517" s="485"/>
      <c r="T517" s="481"/>
      <c r="U517" s="481"/>
      <c r="V517" s="481"/>
      <c r="W517" s="481"/>
      <c r="X517" s="481"/>
      <c r="Y517" s="481"/>
      <c r="Z517" s="481"/>
      <c r="AA517" s="481"/>
      <c r="AB517" s="481"/>
      <c r="AC517" s="481"/>
      <c r="AD517" s="481"/>
      <c r="AE517" s="485"/>
      <c r="AF517" s="481"/>
      <c r="AG517" s="481"/>
      <c r="AH517" s="481"/>
      <c r="AI517" s="481"/>
      <c r="AJ517" s="481"/>
      <c r="AK517" s="481"/>
      <c r="AL517" s="481"/>
      <c r="AM517" s="481"/>
      <c r="AN517" s="481"/>
      <c r="AO517" s="481"/>
      <c r="AP517" s="481"/>
      <c r="AQ517" s="485"/>
      <c r="AR517" s="455"/>
    </row>
    <row r="518" spans="1:44" s="24" customFormat="1" ht="30.75" customHeight="1" x14ac:dyDescent="0.25">
      <c r="A518" s="481">
        <v>125</v>
      </c>
      <c r="B518" s="481">
        <v>297998</v>
      </c>
      <c r="C518" s="481" t="s">
        <v>639</v>
      </c>
      <c r="D518" s="481">
        <v>1.5229999999999999</v>
      </c>
      <c r="E518" s="481">
        <v>21322</v>
      </c>
      <c r="F518" s="483">
        <v>1.5229999999999999</v>
      </c>
      <c r="G518" s="486">
        <v>21322</v>
      </c>
      <c r="H518" s="781" t="s">
        <v>812</v>
      </c>
      <c r="I518" s="782"/>
      <c r="J518" s="565" t="s">
        <v>727</v>
      </c>
      <c r="K518" s="568">
        <v>100</v>
      </c>
      <c r="L518" s="568" t="s">
        <v>14</v>
      </c>
      <c r="M518" s="572">
        <v>463.63547999999997</v>
      </c>
      <c r="N518" s="507"/>
      <c r="O518" s="456"/>
      <c r="P518" s="456"/>
      <c r="Q518" s="456"/>
      <c r="R518" s="456"/>
      <c r="S518" s="506"/>
      <c r="T518" s="456"/>
      <c r="U518" s="456"/>
      <c r="V518" s="456"/>
      <c r="W518" s="456"/>
      <c r="X518" s="456"/>
      <c r="Y518" s="506"/>
      <c r="Z518" s="456"/>
      <c r="AA518" s="456"/>
      <c r="AB518" s="456"/>
      <c r="AC518" s="456"/>
      <c r="AD518" s="456"/>
      <c r="AE518" s="506"/>
      <c r="AF518" s="456"/>
      <c r="AG518" s="456"/>
      <c r="AH518" s="456"/>
      <c r="AI518" s="456"/>
      <c r="AJ518" s="456"/>
      <c r="AK518" s="456"/>
      <c r="AL518" s="456"/>
      <c r="AM518" s="456"/>
      <c r="AN518" s="456"/>
      <c r="AO518" s="456"/>
      <c r="AP518" s="456"/>
      <c r="AQ518" s="506"/>
      <c r="AR518" s="155"/>
    </row>
    <row r="519" spans="1:44" s="24" customFormat="1" ht="19.5" customHeight="1" x14ac:dyDescent="0.25">
      <c r="A519" s="481">
        <v>126</v>
      </c>
      <c r="B519" s="481">
        <v>297703</v>
      </c>
      <c r="C519" s="481" t="s">
        <v>640</v>
      </c>
      <c r="D519" s="481">
        <v>0.59699999999999998</v>
      </c>
      <c r="E519" s="481">
        <v>3378.9</v>
      </c>
      <c r="F519" s="483">
        <v>0.59699999999999998</v>
      </c>
      <c r="G519" s="486">
        <v>3378.9</v>
      </c>
      <c r="H519" s="535"/>
      <c r="I519" s="481"/>
      <c r="J519" s="481"/>
      <c r="K519" s="481"/>
      <c r="L519" s="481"/>
      <c r="M519" s="527"/>
      <c r="N519" s="479"/>
      <c r="O519" s="481"/>
      <c r="P519" s="481"/>
      <c r="Q519" s="481"/>
      <c r="R519" s="481"/>
      <c r="S519" s="485"/>
      <c r="T519" s="481"/>
      <c r="U519" s="481"/>
      <c r="V519" s="481"/>
      <c r="W519" s="481"/>
      <c r="X519" s="481"/>
      <c r="Y519" s="485"/>
      <c r="Z519" s="481"/>
      <c r="AA519" s="481"/>
      <c r="AB519" s="481"/>
      <c r="AC519" s="481"/>
      <c r="AD519" s="481"/>
      <c r="AE519" s="485"/>
      <c r="AF519" s="481"/>
      <c r="AG519" s="481"/>
      <c r="AH519" s="481"/>
      <c r="AI519" s="481"/>
      <c r="AJ519" s="481"/>
      <c r="AK519" s="481"/>
      <c r="AL519" s="481"/>
      <c r="AM519" s="481"/>
      <c r="AN519" s="481"/>
      <c r="AO519" s="481"/>
      <c r="AP519" s="481"/>
      <c r="AQ519" s="485"/>
      <c r="AR519" s="455"/>
    </row>
    <row r="520" spans="1:44" s="24" customFormat="1" x14ac:dyDescent="0.25">
      <c r="A520" s="481">
        <v>127</v>
      </c>
      <c r="B520" s="481">
        <v>297439</v>
      </c>
      <c r="C520" s="481" t="s">
        <v>641</v>
      </c>
      <c r="D520" s="481">
        <v>0.41399999999999998</v>
      </c>
      <c r="E520" s="481">
        <v>1240.7</v>
      </c>
      <c r="F520" s="483">
        <v>0.41399999999999998</v>
      </c>
      <c r="G520" s="486">
        <v>1240.7</v>
      </c>
      <c r="H520" s="535"/>
      <c r="I520" s="481"/>
      <c r="J520" s="481"/>
      <c r="K520" s="481"/>
      <c r="L520" s="481"/>
      <c r="M520" s="527"/>
      <c r="N520" s="479"/>
      <c r="O520" s="481"/>
      <c r="P520" s="481"/>
      <c r="Q520" s="481"/>
      <c r="R520" s="481"/>
      <c r="S520" s="485"/>
      <c r="T520" s="481"/>
      <c r="U520" s="481"/>
      <c r="V520" s="481"/>
      <c r="W520" s="481"/>
      <c r="X520" s="481"/>
      <c r="Y520" s="485"/>
      <c r="Z520" s="481"/>
      <c r="AA520" s="481"/>
      <c r="AB520" s="481"/>
      <c r="AC520" s="481"/>
      <c r="AD520" s="481"/>
      <c r="AE520" s="485"/>
      <c r="AF520" s="481"/>
      <c r="AG520" s="481"/>
      <c r="AH520" s="481"/>
      <c r="AI520" s="481"/>
      <c r="AJ520" s="481"/>
      <c r="AK520" s="481"/>
      <c r="AL520" s="481"/>
      <c r="AM520" s="481"/>
      <c r="AN520" s="481"/>
      <c r="AO520" s="481"/>
      <c r="AP520" s="481"/>
      <c r="AQ520" s="485"/>
      <c r="AR520" s="455"/>
    </row>
    <row r="521" spans="1:44" s="24" customFormat="1" x14ac:dyDescent="0.25">
      <c r="A521" s="784">
        <v>128</v>
      </c>
      <c r="B521" s="784">
        <v>297994</v>
      </c>
      <c r="C521" s="784" t="s">
        <v>319</v>
      </c>
      <c r="D521" s="784">
        <v>0.59699999999999998</v>
      </c>
      <c r="E521" s="784">
        <v>3633.9</v>
      </c>
      <c r="F521" s="785">
        <v>0.59699999999999998</v>
      </c>
      <c r="G521" s="786">
        <v>3633.9</v>
      </c>
      <c r="H521" s="783"/>
      <c r="I521" s="784"/>
      <c r="J521" s="784"/>
      <c r="K521" s="784"/>
      <c r="L521" s="784"/>
      <c r="M521" s="794"/>
      <c r="N521" s="792"/>
      <c r="O521" s="784"/>
      <c r="P521" s="784"/>
      <c r="Q521" s="784"/>
      <c r="R521" s="784"/>
      <c r="S521" s="790"/>
      <c r="T521" s="784">
        <v>0</v>
      </c>
      <c r="U521" s="784">
        <v>0.59699999999999998</v>
      </c>
      <c r="V521" s="784" t="s">
        <v>9</v>
      </c>
      <c r="W521" s="481">
        <v>0.59699999999999998</v>
      </c>
      <c r="X521" s="481" t="s">
        <v>5</v>
      </c>
      <c r="Y521" s="789">
        <v>5450.9</v>
      </c>
      <c r="Z521" s="784"/>
      <c r="AA521" s="784"/>
      <c r="AB521" s="784"/>
      <c r="AC521" s="784"/>
      <c r="AD521" s="784"/>
      <c r="AE521" s="790"/>
      <c r="AF521" s="784"/>
      <c r="AG521" s="784"/>
      <c r="AH521" s="784"/>
      <c r="AI521" s="784"/>
      <c r="AJ521" s="784"/>
      <c r="AK521" s="784"/>
      <c r="AL521" s="784"/>
      <c r="AM521" s="784"/>
      <c r="AN521" s="784"/>
      <c r="AO521" s="784"/>
      <c r="AP521" s="784"/>
      <c r="AQ521" s="790"/>
      <c r="AR521" s="1002"/>
    </row>
    <row r="522" spans="1:44" s="24" customFormat="1" x14ac:dyDescent="0.25">
      <c r="A522" s="784"/>
      <c r="B522" s="784"/>
      <c r="C522" s="784"/>
      <c r="D522" s="784"/>
      <c r="E522" s="784"/>
      <c r="F522" s="785"/>
      <c r="G522" s="786"/>
      <c r="H522" s="783"/>
      <c r="I522" s="784"/>
      <c r="J522" s="784"/>
      <c r="K522" s="784"/>
      <c r="L522" s="784"/>
      <c r="M522" s="794"/>
      <c r="N522" s="792"/>
      <c r="O522" s="784"/>
      <c r="P522" s="784"/>
      <c r="Q522" s="784"/>
      <c r="R522" s="784"/>
      <c r="S522" s="790"/>
      <c r="T522" s="784"/>
      <c r="U522" s="784"/>
      <c r="V522" s="784"/>
      <c r="W522" s="481">
        <v>3633.9</v>
      </c>
      <c r="X522" s="481" t="s">
        <v>8</v>
      </c>
      <c r="Y522" s="789"/>
      <c r="Z522" s="784"/>
      <c r="AA522" s="784"/>
      <c r="AB522" s="784"/>
      <c r="AC522" s="784"/>
      <c r="AD522" s="784"/>
      <c r="AE522" s="790"/>
      <c r="AF522" s="784"/>
      <c r="AG522" s="784"/>
      <c r="AH522" s="784"/>
      <c r="AI522" s="784"/>
      <c r="AJ522" s="784"/>
      <c r="AK522" s="784"/>
      <c r="AL522" s="784"/>
      <c r="AM522" s="784"/>
      <c r="AN522" s="784"/>
      <c r="AO522" s="784"/>
      <c r="AP522" s="784"/>
      <c r="AQ522" s="790"/>
      <c r="AR522" s="1002"/>
    </row>
    <row r="523" spans="1:44" s="24" customFormat="1" x14ac:dyDescent="0.25">
      <c r="A523" s="784"/>
      <c r="B523" s="784"/>
      <c r="C523" s="784"/>
      <c r="D523" s="784"/>
      <c r="E523" s="784"/>
      <c r="F523" s="785"/>
      <c r="G523" s="786"/>
      <c r="H523" s="783"/>
      <c r="I523" s="784"/>
      <c r="J523" s="784"/>
      <c r="K523" s="784"/>
      <c r="L523" s="784"/>
      <c r="M523" s="794"/>
      <c r="N523" s="792"/>
      <c r="O523" s="784"/>
      <c r="P523" s="784"/>
      <c r="Q523" s="784"/>
      <c r="R523" s="784"/>
      <c r="S523" s="790"/>
      <c r="T523" s="784"/>
      <c r="U523" s="784"/>
      <c r="V523" s="784" t="s">
        <v>10</v>
      </c>
      <c r="W523" s="481">
        <v>0.59699999999999998</v>
      </c>
      <c r="X523" s="481" t="s">
        <v>5</v>
      </c>
      <c r="Y523" s="789">
        <v>62.2</v>
      </c>
      <c r="Z523" s="784"/>
      <c r="AA523" s="784"/>
      <c r="AB523" s="784"/>
      <c r="AC523" s="784"/>
      <c r="AD523" s="784"/>
      <c r="AE523" s="790"/>
      <c r="AF523" s="784"/>
      <c r="AG523" s="784"/>
      <c r="AH523" s="784"/>
      <c r="AI523" s="784"/>
      <c r="AJ523" s="784"/>
      <c r="AK523" s="784"/>
      <c r="AL523" s="784"/>
      <c r="AM523" s="784"/>
      <c r="AN523" s="784"/>
      <c r="AO523" s="784"/>
      <c r="AP523" s="784"/>
      <c r="AQ523" s="790"/>
      <c r="AR523" s="1002"/>
    </row>
    <row r="524" spans="1:44" s="24" customFormat="1" x14ac:dyDescent="0.25">
      <c r="A524" s="784"/>
      <c r="B524" s="784"/>
      <c r="C524" s="784"/>
      <c r="D524" s="784"/>
      <c r="E524" s="784"/>
      <c r="F524" s="785"/>
      <c r="G524" s="786"/>
      <c r="H524" s="783"/>
      <c r="I524" s="784"/>
      <c r="J524" s="784"/>
      <c r="K524" s="784"/>
      <c r="L524" s="784"/>
      <c r="M524" s="794"/>
      <c r="N524" s="792"/>
      <c r="O524" s="784"/>
      <c r="P524" s="784"/>
      <c r="Q524" s="784"/>
      <c r="R524" s="784"/>
      <c r="S524" s="790"/>
      <c r="T524" s="784"/>
      <c r="U524" s="784"/>
      <c r="V524" s="784"/>
      <c r="W524" s="481">
        <v>73.099999999999994</v>
      </c>
      <c r="X524" s="481" t="s">
        <v>8</v>
      </c>
      <c r="Y524" s="789"/>
      <c r="Z524" s="784"/>
      <c r="AA524" s="784"/>
      <c r="AB524" s="784"/>
      <c r="AC524" s="784"/>
      <c r="AD524" s="784"/>
      <c r="AE524" s="790"/>
      <c r="AF524" s="784"/>
      <c r="AG524" s="784"/>
      <c r="AH524" s="784"/>
      <c r="AI524" s="784"/>
      <c r="AJ524" s="784"/>
      <c r="AK524" s="784"/>
      <c r="AL524" s="784"/>
      <c r="AM524" s="784"/>
      <c r="AN524" s="784"/>
      <c r="AO524" s="784"/>
      <c r="AP524" s="784"/>
      <c r="AQ524" s="790"/>
      <c r="AR524" s="1002"/>
    </row>
    <row r="525" spans="1:44" s="24" customFormat="1" x14ac:dyDescent="0.25">
      <c r="A525" s="481">
        <v>129</v>
      </c>
      <c r="B525" s="481">
        <v>297481</v>
      </c>
      <c r="C525" s="481" t="s">
        <v>642</v>
      </c>
      <c r="D525" s="481">
        <v>0.96099999999999997</v>
      </c>
      <c r="E525" s="481">
        <v>3253.2</v>
      </c>
      <c r="F525" s="483">
        <v>0.96099999999999997</v>
      </c>
      <c r="G525" s="486">
        <v>3253.2</v>
      </c>
      <c r="H525" s="535"/>
      <c r="I525" s="481"/>
      <c r="J525" s="481"/>
      <c r="K525" s="481"/>
      <c r="L525" s="481"/>
      <c r="M525" s="527"/>
      <c r="N525" s="479"/>
      <c r="O525" s="481"/>
      <c r="P525" s="481"/>
      <c r="Q525" s="481"/>
      <c r="R525" s="481"/>
      <c r="S525" s="485"/>
      <c r="T525" s="481"/>
      <c r="U525" s="481"/>
      <c r="V525" s="481"/>
      <c r="W525" s="481"/>
      <c r="X525" s="481"/>
      <c r="Y525" s="485"/>
      <c r="Z525" s="481"/>
      <c r="AA525" s="481"/>
      <c r="AB525" s="481"/>
      <c r="AC525" s="481"/>
      <c r="AD525" s="481"/>
      <c r="AE525" s="485"/>
      <c r="AF525" s="481"/>
      <c r="AG525" s="481"/>
      <c r="AH525" s="481"/>
      <c r="AI525" s="481"/>
      <c r="AJ525" s="481"/>
      <c r="AK525" s="481"/>
      <c r="AL525" s="481"/>
      <c r="AM525" s="481"/>
      <c r="AN525" s="481"/>
      <c r="AO525" s="481"/>
      <c r="AP525" s="481"/>
      <c r="AQ525" s="485"/>
      <c r="AR525" s="455"/>
    </row>
    <row r="526" spans="1:44" s="24" customFormat="1" ht="73.5" customHeight="1" x14ac:dyDescent="0.25">
      <c r="A526" s="784">
        <v>130</v>
      </c>
      <c r="B526" s="784">
        <v>297383</v>
      </c>
      <c r="C526" s="784" t="s">
        <v>320</v>
      </c>
      <c r="D526" s="784">
        <v>3.6139999999999999</v>
      </c>
      <c r="E526" s="784">
        <v>23275</v>
      </c>
      <c r="F526" s="785">
        <v>3.6139999999999999</v>
      </c>
      <c r="G526" s="786">
        <v>23275</v>
      </c>
      <c r="H526" s="536"/>
      <c r="I526" s="483"/>
      <c r="J526" s="483"/>
      <c r="K526" s="483"/>
      <c r="L526" s="483"/>
      <c r="M526" s="529"/>
      <c r="N526" s="792" t="s">
        <v>643</v>
      </c>
      <c r="O526" s="784"/>
      <c r="P526" s="481" t="s">
        <v>363</v>
      </c>
      <c r="Q526" s="483">
        <v>1</v>
      </c>
      <c r="R526" s="483" t="s">
        <v>331</v>
      </c>
      <c r="S526" s="198">
        <v>3000</v>
      </c>
      <c r="T526" s="481"/>
      <c r="U526" s="481"/>
      <c r="V526" s="481"/>
      <c r="W526" s="481"/>
      <c r="X526" s="481"/>
      <c r="Y526" s="485"/>
      <c r="Z526" s="481"/>
      <c r="AA526" s="481"/>
      <c r="AB526" s="481"/>
      <c r="AC526" s="481"/>
      <c r="AD526" s="481"/>
      <c r="AE526" s="485"/>
      <c r="AF526" s="784" t="s">
        <v>644</v>
      </c>
      <c r="AG526" s="784"/>
      <c r="AH526" s="481" t="s">
        <v>333</v>
      </c>
      <c r="AI526" s="481">
        <v>1</v>
      </c>
      <c r="AJ526" s="481" t="s">
        <v>331</v>
      </c>
      <c r="AK526" s="481">
        <v>2060</v>
      </c>
      <c r="AL526" s="481"/>
      <c r="AM526" s="481"/>
      <c r="AN526" s="481"/>
      <c r="AO526" s="481"/>
      <c r="AP526" s="481"/>
      <c r="AQ526" s="485"/>
      <c r="AR526" s="455"/>
    </row>
    <row r="527" spans="1:44" s="24" customFormat="1" ht="63" customHeight="1" x14ac:dyDescent="0.25">
      <c r="A527" s="784"/>
      <c r="B527" s="784"/>
      <c r="C527" s="784"/>
      <c r="D527" s="784"/>
      <c r="E527" s="784"/>
      <c r="F527" s="785"/>
      <c r="G527" s="786"/>
      <c r="H527" s="535"/>
      <c r="I527" s="481"/>
      <c r="J527" s="481"/>
      <c r="K527" s="481"/>
      <c r="L527" s="481"/>
      <c r="M527" s="527"/>
      <c r="N527" s="479"/>
      <c r="O527" s="481"/>
      <c r="P527" s="481"/>
      <c r="Q527" s="481"/>
      <c r="R527" s="481"/>
      <c r="S527" s="485"/>
      <c r="T527" s="481"/>
      <c r="U527" s="481"/>
      <c r="V527" s="481"/>
      <c r="W527" s="481"/>
      <c r="X527" s="481"/>
      <c r="Y527" s="485"/>
      <c r="Z527" s="481"/>
      <c r="AA527" s="481"/>
      <c r="AB527" s="481"/>
      <c r="AC527" s="481"/>
      <c r="AD527" s="481"/>
      <c r="AE527" s="485"/>
      <c r="AF527" s="784" t="s">
        <v>645</v>
      </c>
      <c r="AG527" s="784"/>
      <c r="AH527" s="481" t="s">
        <v>333</v>
      </c>
      <c r="AI527" s="481">
        <v>1</v>
      </c>
      <c r="AJ527" s="481" t="s">
        <v>331</v>
      </c>
      <c r="AK527" s="481">
        <v>1250</v>
      </c>
      <c r="AL527" s="481"/>
      <c r="AM527" s="481"/>
      <c r="AN527" s="481"/>
      <c r="AO527" s="481"/>
      <c r="AP527" s="481"/>
      <c r="AQ527" s="485"/>
      <c r="AR527" s="455"/>
    </row>
    <row r="528" spans="1:44" s="24" customFormat="1" ht="25.5" customHeight="1" x14ac:dyDescent="0.25">
      <c r="A528" s="784">
        <v>131</v>
      </c>
      <c r="B528" s="784">
        <v>297417</v>
      </c>
      <c r="C528" s="784" t="s">
        <v>323</v>
      </c>
      <c r="D528" s="784">
        <v>0.59199999999999997</v>
      </c>
      <c r="E528" s="784">
        <v>3654</v>
      </c>
      <c r="F528" s="785">
        <v>0.59199999999999997</v>
      </c>
      <c r="G528" s="786">
        <v>3654</v>
      </c>
      <c r="H528" s="783"/>
      <c r="I528" s="784"/>
      <c r="J528" s="784"/>
      <c r="K528" s="784"/>
      <c r="L528" s="784"/>
      <c r="M528" s="794"/>
      <c r="N528" s="792"/>
      <c r="O528" s="784"/>
      <c r="P528" s="784"/>
      <c r="Q528" s="784"/>
      <c r="R528" s="784"/>
      <c r="S528" s="790"/>
      <c r="T528" s="784"/>
      <c r="U528" s="784"/>
      <c r="V528" s="784"/>
      <c r="W528" s="784"/>
      <c r="X528" s="784"/>
      <c r="Y528" s="790"/>
      <c r="Z528" s="784"/>
      <c r="AA528" s="784"/>
      <c r="AB528" s="784" t="s">
        <v>9</v>
      </c>
      <c r="AC528" s="481">
        <v>0.59199999999999997</v>
      </c>
      <c r="AD528" s="481" t="s">
        <v>5</v>
      </c>
      <c r="AE528" s="789">
        <v>3654</v>
      </c>
      <c r="AF528" s="784"/>
      <c r="AG528" s="784"/>
      <c r="AH528" s="784"/>
      <c r="AI528" s="784"/>
      <c r="AJ528" s="784"/>
      <c r="AK528" s="784"/>
      <c r="AL528" s="784"/>
      <c r="AM528" s="784"/>
      <c r="AN528" s="784"/>
      <c r="AO528" s="784"/>
      <c r="AP528" s="784"/>
      <c r="AQ528" s="790"/>
      <c r="AR528" s="1002"/>
    </row>
    <row r="529" spans="1:44" s="24" customFormat="1" ht="25.5" customHeight="1" x14ac:dyDescent="0.25">
      <c r="A529" s="784"/>
      <c r="B529" s="784"/>
      <c r="C529" s="784"/>
      <c r="D529" s="784"/>
      <c r="E529" s="784"/>
      <c r="F529" s="785"/>
      <c r="G529" s="786"/>
      <c r="H529" s="783"/>
      <c r="I529" s="784"/>
      <c r="J529" s="784"/>
      <c r="K529" s="784"/>
      <c r="L529" s="784"/>
      <c r="M529" s="794"/>
      <c r="N529" s="792"/>
      <c r="O529" s="784"/>
      <c r="P529" s="784"/>
      <c r="Q529" s="784"/>
      <c r="R529" s="784"/>
      <c r="S529" s="790"/>
      <c r="T529" s="784"/>
      <c r="U529" s="784"/>
      <c r="V529" s="784"/>
      <c r="W529" s="784"/>
      <c r="X529" s="784"/>
      <c r="Y529" s="790"/>
      <c r="Z529" s="784"/>
      <c r="AA529" s="784"/>
      <c r="AB529" s="784"/>
      <c r="AC529" s="481">
        <v>3654</v>
      </c>
      <c r="AD529" s="481" t="s">
        <v>8</v>
      </c>
      <c r="AE529" s="789"/>
      <c r="AF529" s="784"/>
      <c r="AG529" s="784"/>
      <c r="AH529" s="784"/>
      <c r="AI529" s="784"/>
      <c r="AJ529" s="784"/>
      <c r="AK529" s="784"/>
      <c r="AL529" s="784"/>
      <c r="AM529" s="784"/>
      <c r="AN529" s="784"/>
      <c r="AO529" s="784"/>
      <c r="AP529" s="784"/>
      <c r="AQ529" s="790"/>
      <c r="AR529" s="1002"/>
    </row>
    <row r="530" spans="1:44" s="24" customFormat="1" ht="25.5" customHeight="1" x14ac:dyDescent="0.25">
      <c r="A530" s="784"/>
      <c r="B530" s="784"/>
      <c r="C530" s="784"/>
      <c r="D530" s="784"/>
      <c r="E530" s="784"/>
      <c r="F530" s="785"/>
      <c r="G530" s="786"/>
      <c r="H530" s="783"/>
      <c r="I530" s="784"/>
      <c r="J530" s="784"/>
      <c r="K530" s="784"/>
      <c r="L530" s="784"/>
      <c r="M530" s="794"/>
      <c r="N530" s="792"/>
      <c r="O530" s="784"/>
      <c r="P530" s="784"/>
      <c r="Q530" s="784"/>
      <c r="R530" s="784"/>
      <c r="S530" s="790"/>
      <c r="T530" s="784"/>
      <c r="U530" s="784"/>
      <c r="V530" s="784"/>
      <c r="W530" s="784"/>
      <c r="X530" s="784"/>
      <c r="Y530" s="790"/>
      <c r="Z530" s="784"/>
      <c r="AA530" s="784"/>
      <c r="AB530" s="784" t="s">
        <v>10</v>
      </c>
      <c r="AC530" s="481">
        <v>0.59199999999999997</v>
      </c>
      <c r="AD530" s="481" t="s">
        <v>5</v>
      </c>
      <c r="AE530" s="789">
        <v>29.3</v>
      </c>
      <c r="AF530" s="784"/>
      <c r="AG530" s="784"/>
      <c r="AH530" s="784"/>
      <c r="AI530" s="784"/>
      <c r="AJ530" s="784"/>
      <c r="AK530" s="784"/>
      <c r="AL530" s="784"/>
      <c r="AM530" s="784"/>
      <c r="AN530" s="784"/>
      <c r="AO530" s="784"/>
      <c r="AP530" s="784"/>
      <c r="AQ530" s="790"/>
      <c r="AR530" s="1002"/>
    </row>
    <row r="531" spans="1:44" s="24" customFormat="1" ht="25.5" customHeight="1" x14ac:dyDescent="0.25">
      <c r="A531" s="784"/>
      <c r="B531" s="784"/>
      <c r="C531" s="784"/>
      <c r="D531" s="784"/>
      <c r="E531" s="784"/>
      <c r="F531" s="785"/>
      <c r="G531" s="786"/>
      <c r="H531" s="783"/>
      <c r="I531" s="784"/>
      <c r="J531" s="784"/>
      <c r="K531" s="784"/>
      <c r="L531" s="784"/>
      <c r="M531" s="794"/>
      <c r="N531" s="792"/>
      <c r="O531" s="784"/>
      <c r="P531" s="784"/>
      <c r="Q531" s="784"/>
      <c r="R531" s="784"/>
      <c r="S531" s="790"/>
      <c r="T531" s="784"/>
      <c r="U531" s="784"/>
      <c r="V531" s="784"/>
      <c r="W531" s="784"/>
      <c r="X531" s="784"/>
      <c r="Y531" s="790"/>
      <c r="Z531" s="784"/>
      <c r="AA531" s="784"/>
      <c r="AB531" s="784"/>
      <c r="AC531" s="485">
        <v>34.5</v>
      </c>
      <c r="AD531" s="481" t="s">
        <v>8</v>
      </c>
      <c r="AE531" s="789"/>
      <c r="AF531" s="784"/>
      <c r="AG531" s="784"/>
      <c r="AH531" s="784"/>
      <c r="AI531" s="784"/>
      <c r="AJ531" s="784"/>
      <c r="AK531" s="784"/>
      <c r="AL531" s="784"/>
      <c r="AM531" s="784"/>
      <c r="AN531" s="784"/>
      <c r="AO531" s="784"/>
      <c r="AP531" s="784"/>
      <c r="AQ531" s="790"/>
      <c r="AR531" s="1002"/>
    </row>
    <row r="532" spans="1:44" s="24" customFormat="1" x14ac:dyDescent="0.25">
      <c r="A532" s="481">
        <v>132</v>
      </c>
      <c r="B532" s="481">
        <v>303647</v>
      </c>
      <c r="C532" s="481" t="s">
        <v>646</v>
      </c>
      <c r="D532" s="481">
        <v>0.65200000000000002</v>
      </c>
      <c r="E532" s="481">
        <v>6473.4</v>
      </c>
      <c r="F532" s="483">
        <v>0.65200000000000002</v>
      </c>
      <c r="G532" s="486">
        <v>6473.4</v>
      </c>
      <c r="H532" s="535"/>
      <c r="I532" s="481"/>
      <c r="J532" s="481"/>
      <c r="K532" s="481"/>
      <c r="L532" s="481"/>
      <c r="M532" s="527"/>
      <c r="N532" s="479"/>
      <c r="O532" s="481"/>
      <c r="P532" s="481"/>
      <c r="Q532" s="481"/>
      <c r="R532" s="481"/>
      <c r="S532" s="485"/>
      <c r="T532" s="481"/>
      <c r="U532" s="481"/>
      <c r="V532" s="481"/>
      <c r="W532" s="481"/>
      <c r="X532" s="481"/>
      <c r="Y532" s="485"/>
      <c r="Z532" s="481"/>
      <c r="AA532" s="481"/>
      <c r="AB532" s="481"/>
      <c r="AC532" s="481"/>
      <c r="AD532" s="481"/>
      <c r="AE532" s="485"/>
      <c r="AF532" s="481"/>
      <c r="AG532" s="481"/>
      <c r="AH532" s="481"/>
      <c r="AI532" s="481"/>
      <c r="AJ532" s="481"/>
      <c r="AK532" s="481"/>
      <c r="AL532" s="481"/>
      <c r="AM532" s="481"/>
      <c r="AN532" s="481"/>
      <c r="AO532" s="481"/>
      <c r="AP532" s="481"/>
      <c r="AQ532" s="485"/>
      <c r="AR532" s="455"/>
    </row>
    <row r="533" spans="1:44" s="24" customFormat="1" ht="30" x14ac:dyDescent="0.25">
      <c r="A533" s="784">
        <v>133</v>
      </c>
      <c r="B533" s="784">
        <v>298002</v>
      </c>
      <c r="C533" s="784" t="s">
        <v>194</v>
      </c>
      <c r="D533" s="784">
        <v>6.0270000000000001</v>
      </c>
      <c r="E533" s="784">
        <v>85690.5</v>
      </c>
      <c r="F533" s="785">
        <v>6.0270000000000001</v>
      </c>
      <c r="G533" s="786">
        <v>85690.5</v>
      </c>
      <c r="H533" s="783" t="s">
        <v>647</v>
      </c>
      <c r="I533" s="784"/>
      <c r="J533" s="481" t="s">
        <v>648</v>
      </c>
      <c r="K533" s="483">
        <v>8</v>
      </c>
      <c r="L533" s="483" t="s">
        <v>331</v>
      </c>
      <c r="M533" s="571">
        <v>447.28500000000003</v>
      </c>
      <c r="N533" s="479"/>
      <c r="O533" s="481"/>
      <c r="P533" s="481"/>
      <c r="Q533" s="481"/>
      <c r="R533" s="481"/>
      <c r="S533" s="485"/>
      <c r="T533" s="784" t="s">
        <v>649</v>
      </c>
      <c r="U533" s="784"/>
      <c r="V533" s="481" t="s">
        <v>461</v>
      </c>
      <c r="W533" s="481">
        <v>8</v>
      </c>
      <c r="X533" s="481" t="s">
        <v>331</v>
      </c>
      <c r="Y533" s="485">
        <v>100</v>
      </c>
      <c r="Z533" s="481"/>
      <c r="AA533" s="481"/>
      <c r="AB533" s="481"/>
      <c r="AC533" s="481"/>
      <c r="AD533" s="481"/>
      <c r="AE533" s="485"/>
      <c r="AF533" s="784" t="s">
        <v>345</v>
      </c>
      <c r="AG533" s="784"/>
      <c r="AH533" s="481" t="s">
        <v>333</v>
      </c>
      <c r="AI533" s="481">
        <v>1</v>
      </c>
      <c r="AJ533" s="481" t="s">
        <v>331</v>
      </c>
      <c r="AK533" s="481">
        <v>2210</v>
      </c>
      <c r="AL533" s="784" t="s">
        <v>345</v>
      </c>
      <c r="AM533" s="784"/>
      <c r="AN533" s="481" t="s">
        <v>464</v>
      </c>
      <c r="AO533" s="481">
        <v>20</v>
      </c>
      <c r="AP533" s="481" t="s">
        <v>331</v>
      </c>
      <c r="AQ533" s="485">
        <v>230</v>
      </c>
      <c r="AR533" s="455"/>
    </row>
    <row r="534" spans="1:44" s="24" customFormat="1" ht="30" x14ac:dyDescent="0.25">
      <c r="A534" s="784"/>
      <c r="B534" s="784"/>
      <c r="C534" s="784"/>
      <c r="D534" s="784"/>
      <c r="E534" s="784"/>
      <c r="F534" s="785"/>
      <c r="G534" s="786"/>
      <c r="H534" s="783"/>
      <c r="I534" s="784"/>
      <c r="J534" s="481" t="s">
        <v>11</v>
      </c>
      <c r="K534" s="483">
        <v>1</v>
      </c>
      <c r="L534" s="483" t="s">
        <v>331</v>
      </c>
      <c r="M534" s="571">
        <v>1524.61841</v>
      </c>
      <c r="N534" s="479"/>
      <c r="O534" s="481"/>
      <c r="P534" s="481"/>
      <c r="Q534" s="481"/>
      <c r="R534" s="481"/>
      <c r="S534" s="485"/>
      <c r="T534" s="784" t="s">
        <v>650</v>
      </c>
      <c r="U534" s="784"/>
      <c r="V534" s="481" t="s">
        <v>461</v>
      </c>
      <c r="W534" s="481">
        <v>8</v>
      </c>
      <c r="X534" s="481" t="s">
        <v>331</v>
      </c>
      <c r="Y534" s="485">
        <v>100</v>
      </c>
      <c r="Z534" s="481"/>
      <c r="AA534" s="481"/>
      <c r="AB534" s="481"/>
      <c r="AC534" s="481"/>
      <c r="AD534" s="481"/>
      <c r="AE534" s="485"/>
      <c r="AF534" s="784" t="s">
        <v>651</v>
      </c>
      <c r="AG534" s="784"/>
      <c r="AH534" s="481" t="s">
        <v>333</v>
      </c>
      <c r="AI534" s="481">
        <v>1</v>
      </c>
      <c r="AJ534" s="481" t="s">
        <v>331</v>
      </c>
      <c r="AK534" s="481">
        <v>1410</v>
      </c>
      <c r="AL534" s="784" t="s">
        <v>652</v>
      </c>
      <c r="AM534" s="784"/>
      <c r="AN534" s="481" t="s">
        <v>461</v>
      </c>
      <c r="AO534" s="481">
        <v>32</v>
      </c>
      <c r="AP534" s="481" t="s">
        <v>331</v>
      </c>
      <c r="AQ534" s="485">
        <v>400</v>
      </c>
      <c r="AR534" s="455"/>
    </row>
    <row r="535" spans="1:44" s="24" customFormat="1" ht="46.5" customHeight="1" x14ac:dyDescent="0.25">
      <c r="A535" s="784"/>
      <c r="B535" s="784"/>
      <c r="C535" s="784"/>
      <c r="D535" s="784"/>
      <c r="E535" s="784"/>
      <c r="F535" s="785"/>
      <c r="G535" s="786"/>
      <c r="H535" s="783"/>
      <c r="I535" s="784"/>
      <c r="J535" s="481" t="s">
        <v>770</v>
      </c>
      <c r="K535" s="489">
        <v>61.6</v>
      </c>
      <c r="L535" s="483" t="s">
        <v>6</v>
      </c>
      <c r="M535" s="571">
        <v>26.6</v>
      </c>
      <c r="N535" s="479"/>
      <c r="O535" s="481"/>
      <c r="P535" s="481"/>
      <c r="Q535" s="481"/>
      <c r="R535" s="481"/>
      <c r="S535" s="485"/>
      <c r="T535" s="784" t="s">
        <v>653</v>
      </c>
      <c r="U535" s="784"/>
      <c r="V535" s="481" t="s">
        <v>440</v>
      </c>
      <c r="W535" s="481">
        <v>30</v>
      </c>
      <c r="X535" s="481" t="s">
        <v>431</v>
      </c>
      <c r="Y535" s="485">
        <v>90</v>
      </c>
      <c r="Z535" s="481"/>
      <c r="AA535" s="481"/>
      <c r="AB535" s="481"/>
      <c r="AC535" s="481"/>
      <c r="AD535" s="481"/>
      <c r="AE535" s="485"/>
      <c r="AF535" s="784" t="s">
        <v>654</v>
      </c>
      <c r="AG535" s="784"/>
      <c r="AH535" s="481" t="s">
        <v>333</v>
      </c>
      <c r="AI535" s="481">
        <v>1</v>
      </c>
      <c r="AJ535" s="481" t="s">
        <v>331</v>
      </c>
      <c r="AK535" s="481">
        <v>1410</v>
      </c>
      <c r="AL535" s="784" t="s">
        <v>655</v>
      </c>
      <c r="AM535" s="784"/>
      <c r="AN535" s="481" t="s">
        <v>44</v>
      </c>
      <c r="AO535" s="481">
        <v>36</v>
      </c>
      <c r="AP535" s="481" t="s">
        <v>12</v>
      </c>
      <c r="AQ535" s="485">
        <v>412</v>
      </c>
      <c r="AR535" s="455"/>
    </row>
    <row r="536" spans="1:44" s="24" customFormat="1" ht="51.75" customHeight="1" x14ac:dyDescent="0.25">
      <c r="A536" s="784"/>
      <c r="B536" s="784"/>
      <c r="C536" s="784"/>
      <c r="D536" s="784"/>
      <c r="E536" s="784"/>
      <c r="F536" s="785"/>
      <c r="G536" s="786"/>
      <c r="H536" s="783" t="s">
        <v>656</v>
      </c>
      <c r="I536" s="784"/>
      <c r="J536" s="481" t="s">
        <v>333</v>
      </c>
      <c r="K536" s="481">
        <v>1</v>
      </c>
      <c r="L536" s="481" t="s">
        <v>12</v>
      </c>
      <c r="M536" s="567">
        <v>1649.48323</v>
      </c>
      <c r="N536" s="792" t="s">
        <v>657</v>
      </c>
      <c r="O536" s="784"/>
      <c r="P536" s="481" t="s">
        <v>333</v>
      </c>
      <c r="Q536" s="481">
        <v>1</v>
      </c>
      <c r="R536" s="481" t="s">
        <v>12</v>
      </c>
      <c r="S536" s="485">
        <v>1910</v>
      </c>
      <c r="T536" s="784"/>
      <c r="U536" s="784"/>
      <c r="V536" s="481" t="s">
        <v>44</v>
      </c>
      <c r="W536" s="481">
        <v>8</v>
      </c>
      <c r="X536" s="481" t="s">
        <v>331</v>
      </c>
      <c r="Y536" s="485">
        <v>100</v>
      </c>
      <c r="Z536" s="481"/>
      <c r="AA536" s="481"/>
      <c r="AB536" s="481"/>
      <c r="AC536" s="481"/>
      <c r="AD536" s="481"/>
      <c r="AE536" s="485"/>
      <c r="AF536" s="784" t="s">
        <v>658</v>
      </c>
      <c r="AG536" s="784"/>
      <c r="AH536" s="481" t="s">
        <v>333</v>
      </c>
      <c r="AI536" s="481">
        <v>1</v>
      </c>
      <c r="AJ536" s="481" t="s">
        <v>331</v>
      </c>
      <c r="AK536" s="481">
        <v>1250</v>
      </c>
      <c r="AL536" s="481"/>
      <c r="AM536" s="481"/>
      <c r="AN536" s="481"/>
      <c r="AO536" s="481"/>
      <c r="AP536" s="481"/>
      <c r="AQ536" s="485"/>
      <c r="AR536" s="455"/>
    </row>
    <row r="537" spans="1:44" s="24" customFormat="1" ht="30" x14ac:dyDescent="0.25">
      <c r="A537" s="784"/>
      <c r="B537" s="784"/>
      <c r="C537" s="784"/>
      <c r="D537" s="784"/>
      <c r="E537" s="784"/>
      <c r="F537" s="785"/>
      <c r="G537" s="786"/>
      <c r="H537" s="797" t="s">
        <v>656</v>
      </c>
      <c r="I537" s="798"/>
      <c r="J537" s="488" t="s">
        <v>750</v>
      </c>
      <c r="K537" s="488">
        <v>11.3</v>
      </c>
      <c r="L537" s="488" t="s">
        <v>6</v>
      </c>
      <c r="M537" s="566">
        <v>6.4827000000000004</v>
      </c>
      <c r="N537" s="792" t="s">
        <v>659</v>
      </c>
      <c r="O537" s="784"/>
      <c r="P537" s="481" t="s">
        <v>333</v>
      </c>
      <c r="Q537" s="481">
        <v>1</v>
      </c>
      <c r="R537" s="481" t="s">
        <v>12</v>
      </c>
      <c r="S537" s="485">
        <v>1781</v>
      </c>
      <c r="T537" s="784" t="s">
        <v>660</v>
      </c>
      <c r="U537" s="784"/>
      <c r="V537" s="481" t="s">
        <v>44</v>
      </c>
      <c r="W537" s="481">
        <v>8</v>
      </c>
      <c r="X537" s="481" t="s">
        <v>331</v>
      </c>
      <c r="Y537" s="485">
        <v>100</v>
      </c>
      <c r="Z537" s="481"/>
      <c r="AA537" s="481"/>
      <c r="AB537" s="481"/>
      <c r="AC537" s="481"/>
      <c r="AD537" s="481"/>
      <c r="AE537" s="485"/>
      <c r="AF537" s="784" t="s">
        <v>629</v>
      </c>
      <c r="AG537" s="784"/>
      <c r="AH537" s="481" t="s">
        <v>333</v>
      </c>
      <c r="AI537" s="481">
        <v>1</v>
      </c>
      <c r="AJ537" s="481" t="s">
        <v>331</v>
      </c>
      <c r="AK537" s="481">
        <v>1520</v>
      </c>
      <c r="AL537" s="481"/>
      <c r="AM537" s="481"/>
      <c r="AN537" s="481"/>
      <c r="AO537" s="481"/>
      <c r="AP537" s="481"/>
      <c r="AQ537" s="485"/>
      <c r="AR537" s="455"/>
    </row>
    <row r="538" spans="1:44" s="24" customFormat="1" ht="25.5" customHeight="1" x14ac:dyDescent="0.25">
      <c r="A538" s="784"/>
      <c r="B538" s="784"/>
      <c r="C538" s="784"/>
      <c r="D538" s="784"/>
      <c r="E538" s="784"/>
      <c r="F538" s="785"/>
      <c r="G538" s="786"/>
      <c r="H538" s="787"/>
      <c r="I538" s="785"/>
      <c r="J538" s="483"/>
      <c r="K538" s="483"/>
      <c r="L538" s="483"/>
      <c r="M538" s="529"/>
      <c r="N538" s="479"/>
      <c r="O538" s="481"/>
      <c r="P538" s="481"/>
      <c r="Q538" s="481"/>
      <c r="R538" s="481"/>
      <c r="S538" s="485"/>
      <c r="T538" s="481" t="s">
        <v>661</v>
      </c>
      <c r="U538" s="481" t="s">
        <v>428</v>
      </c>
      <c r="V538" s="481" t="s">
        <v>44</v>
      </c>
      <c r="W538" s="481">
        <v>8</v>
      </c>
      <c r="X538" s="481" t="s">
        <v>331</v>
      </c>
      <c r="Y538" s="485">
        <v>100</v>
      </c>
      <c r="Z538" s="481"/>
      <c r="AA538" s="481"/>
      <c r="AB538" s="481"/>
      <c r="AC538" s="481"/>
      <c r="AD538" s="481"/>
      <c r="AE538" s="485"/>
      <c r="AF538" s="481"/>
      <c r="AG538" s="481"/>
      <c r="AH538" s="481"/>
      <c r="AI538" s="481"/>
      <c r="AJ538" s="481"/>
      <c r="AK538" s="481"/>
      <c r="AL538" s="481"/>
      <c r="AM538" s="481"/>
      <c r="AN538" s="481"/>
      <c r="AO538" s="481"/>
      <c r="AP538" s="481"/>
      <c r="AQ538" s="485"/>
      <c r="AR538" s="455"/>
    </row>
    <row r="539" spans="1:44" s="24" customFormat="1" x14ac:dyDescent="0.25">
      <c r="A539" s="784"/>
      <c r="B539" s="784"/>
      <c r="C539" s="784"/>
      <c r="D539" s="784"/>
      <c r="E539" s="784"/>
      <c r="F539" s="785"/>
      <c r="G539" s="786"/>
      <c r="H539" s="536"/>
      <c r="I539" s="483"/>
      <c r="J539" s="483"/>
      <c r="K539" s="483"/>
      <c r="L539" s="483"/>
      <c r="M539" s="529"/>
      <c r="N539" s="479"/>
      <c r="O539" s="481"/>
      <c r="P539" s="481"/>
      <c r="Q539" s="481"/>
      <c r="R539" s="481"/>
      <c r="S539" s="485"/>
      <c r="T539" s="784" t="s">
        <v>662</v>
      </c>
      <c r="U539" s="784"/>
      <c r="V539" s="481" t="s">
        <v>44</v>
      </c>
      <c r="W539" s="481">
        <v>8</v>
      </c>
      <c r="X539" s="481" t="s">
        <v>331</v>
      </c>
      <c r="Y539" s="485">
        <v>100</v>
      </c>
      <c r="Z539" s="481"/>
      <c r="AA539" s="481"/>
      <c r="AB539" s="481"/>
      <c r="AC539" s="481"/>
      <c r="AD539" s="481"/>
      <c r="AE539" s="485"/>
      <c r="AF539" s="481"/>
      <c r="AG539" s="481"/>
      <c r="AH539" s="481"/>
      <c r="AI539" s="481"/>
      <c r="AJ539" s="481"/>
      <c r="AK539" s="481"/>
      <c r="AL539" s="481"/>
      <c r="AM539" s="481"/>
      <c r="AN539" s="481"/>
      <c r="AO539" s="481"/>
      <c r="AP539" s="481"/>
      <c r="AQ539" s="485"/>
      <c r="AR539" s="455"/>
    </row>
    <row r="540" spans="1:44" s="24" customFormat="1" ht="25.5" customHeight="1" x14ac:dyDescent="0.25">
      <c r="A540" s="784"/>
      <c r="B540" s="784"/>
      <c r="C540" s="784"/>
      <c r="D540" s="784"/>
      <c r="E540" s="784"/>
      <c r="F540" s="785"/>
      <c r="G540" s="786"/>
      <c r="H540" s="536"/>
      <c r="I540" s="483"/>
      <c r="J540" s="483"/>
      <c r="K540" s="483"/>
      <c r="L540" s="483"/>
      <c r="M540" s="529"/>
      <c r="N540" s="479"/>
      <c r="O540" s="481"/>
      <c r="P540" s="481"/>
      <c r="Q540" s="481"/>
      <c r="R540" s="481"/>
      <c r="S540" s="485"/>
      <c r="T540" s="784"/>
      <c r="U540" s="784"/>
      <c r="V540" s="481" t="s">
        <v>440</v>
      </c>
      <c r="W540" s="481">
        <v>70</v>
      </c>
      <c r="X540" s="481" t="s">
        <v>431</v>
      </c>
      <c r="Y540" s="485">
        <v>210</v>
      </c>
      <c r="Z540" s="481"/>
      <c r="AA540" s="481"/>
      <c r="AB540" s="481"/>
      <c r="AC540" s="481"/>
      <c r="AD540" s="481"/>
      <c r="AE540" s="485"/>
      <c r="AF540" s="481"/>
      <c r="AG540" s="481"/>
      <c r="AH540" s="481"/>
      <c r="AI540" s="481"/>
      <c r="AJ540" s="481"/>
      <c r="AK540" s="481"/>
      <c r="AL540" s="481"/>
      <c r="AM540" s="481"/>
      <c r="AN540" s="481"/>
      <c r="AO540" s="481"/>
      <c r="AP540" s="481"/>
      <c r="AQ540" s="485"/>
      <c r="AR540" s="455"/>
    </row>
    <row r="541" spans="1:44" s="24" customFormat="1" ht="25.5" customHeight="1" x14ac:dyDescent="0.25">
      <c r="A541" s="784"/>
      <c r="B541" s="784"/>
      <c r="C541" s="784"/>
      <c r="D541" s="784"/>
      <c r="E541" s="784"/>
      <c r="F541" s="785"/>
      <c r="G541" s="786"/>
      <c r="H541" s="536"/>
      <c r="I541" s="483"/>
      <c r="J541" s="483"/>
      <c r="K541" s="483"/>
      <c r="L541" s="483"/>
      <c r="M541" s="529"/>
      <c r="N541" s="479"/>
      <c r="O541" s="481"/>
      <c r="P541" s="481"/>
      <c r="Q541" s="481"/>
      <c r="R541" s="481"/>
      <c r="S541" s="485"/>
      <c r="T541" s="784" t="s">
        <v>663</v>
      </c>
      <c r="U541" s="784"/>
      <c r="V541" s="481" t="s">
        <v>44</v>
      </c>
      <c r="W541" s="481">
        <v>32</v>
      </c>
      <c r="X541" s="481" t="s">
        <v>331</v>
      </c>
      <c r="Y541" s="485">
        <v>400</v>
      </c>
      <c r="Z541" s="481"/>
      <c r="AA541" s="481"/>
      <c r="AB541" s="481"/>
      <c r="AC541" s="481"/>
      <c r="AD541" s="481"/>
      <c r="AE541" s="485"/>
      <c r="AF541" s="481"/>
      <c r="AG541" s="481"/>
      <c r="AH541" s="481"/>
      <c r="AI541" s="481"/>
      <c r="AJ541" s="481"/>
      <c r="AK541" s="481"/>
      <c r="AL541" s="481"/>
      <c r="AM541" s="481"/>
      <c r="AN541" s="481"/>
      <c r="AO541" s="481"/>
      <c r="AP541" s="481"/>
      <c r="AQ541" s="485"/>
      <c r="AR541" s="455"/>
    </row>
    <row r="542" spans="1:44" s="24" customFormat="1" ht="25.5" customHeight="1" x14ac:dyDescent="0.25">
      <c r="A542" s="784"/>
      <c r="B542" s="784"/>
      <c r="C542" s="784"/>
      <c r="D542" s="784"/>
      <c r="E542" s="784"/>
      <c r="F542" s="785"/>
      <c r="G542" s="786"/>
      <c r="H542" s="536"/>
      <c r="I542" s="483"/>
      <c r="J542" s="483"/>
      <c r="K542" s="483"/>
      <c r="L542" s="483"/>
      <c r="M542" s="529"/>
      <c r="N542" s="479"/>
      <c r="O542" s="481"/>
      <c r="P542" s="481"/>
      <c r="Q542" s="481"/>
      <c r="R542" s="481"/>
      <c r="S542" s="485"/>
      <c r="T542" s="784"/>
      <c r="U542" s="784"/>
      <c r="V542" s="481"/>
      <c r="W542" s="481"/>
      <c r="X542" s="481"/>
      <c r="Y542" s="485"/>
      <c r="Z542" s="481"/>
      <c r="AA542" s="481"/>
      <c r="AB542" s="481"/>
      <c r="AC542" s="481"/>
      <c r="AD542" s="481"/>
      <c r="AE542" s="485"/>
      <c r="AF542" s="481"/>
      <c r="AG542" s="481"/>
      <c r="AH542" s="481"/>
      <c r="AI542" s="481"/>
      <c r="AJ542" s="481"/>
      <c r="AK542" s="481"/>
      <c r="AL542" s="481"/>
      <c r="AM542" s="481"/>
      <c r="AN542" s="481"/>
      <c r="AO542" s="481"/>
      <c r="AP542" s="481"/>
      <c r="AQ542" s="485"/>
      <c r="AR542" s="455"/>
    </row>
    <row r="543" spans="1:44" s="24" customFormat="1" ht="45" customHeight="1" x14ac:dyDescent="0.25">
      <c r="A543" s="784"/>
      <c r="B543" s="784"/>
      <c r="C543" s="784"/>
      <c r="D543" s="784"/>
      <c r="E543" s="784"/>
      <c r="F543" s="785"/>
      <c r="G543" s="786"/>
      <c r="H543" s="536"/>
      <c r="I543" s="483"/>
      <c r="J543" s="483"/>
      <c r="K543" s="483"/>
      <c r="L543" s="483"/>
      <c r="M543" s="529"/>
      <c r="N543" s="479"/>
      <c r="O543" s="481"/>
      <c r="P543" s="481"/>
      <c r="Q543" s="481"/>
      <c r="R543" s="481"/>
      <c r="S543" s="485"/>
      <c r="T543" s="483"/>
      <c r="U543" s="483"/>
      <c r="V543" s="483"/>
      <c r="W543" s="483"/>
      <c r="X543" s="483"/>
      <c r="Y543" s="483"/>
      <c r="Z543" s="481"/>
      <c r="AA543" s="481"/>
      <c r="AB543" s="481"/>
      <c r="AC543" s="481"/>
      <c r="AD543" s="481"/>
      <c r="AE543" s="485"/>
      <c r="AF543" s="481"/>
      <c r="AG543" s="481"/>
      <c r="AH543" s="481"/>
      <c r="AI543" s="481"/>
      <c r="AJ543" s="481"/>
      <c r="AK543" s="481"/>
      <c r="AL543" s="481"/>
      <c r="AM543" s="481"/>
      <c r="AN543" s="481"/>
      <c r="AO543" s="481"/>
      <c r="AP543" s="481"/>
      <c r="AQ543" s="485"/>
      <c r="AR543" s="455"/>
    </row>
    <row r="544" spans="1:44" s="24" customFormat="1" ht="30" x14ac:dyDescent="0.25">
      <c r="A544" s="784"/>
      <c r="B544" s="784"/>
      <c r="C544" s="784"/>
      <c r="D544" s="784"/>
      <c r="E544" s="784"/>
      <c r="F544" s="785"/>
      <c r="G544" s="786"/>
      <c r="H544" s="536"/>
      <c r="I544" s="483"/>
      <c r="J544" s="483"/>
      <c r="K544" s="483"/>
      <c r="L544" s="483"/>
      <c r="M544" s="529"/>
      <c r="N544" s="479"/>
      <c r="O544" s="481"/>
      <c r="P544" s="481"/>
      <c r="Q544" s="481"/>
      <c r="R544" s="481"/>
      <c r="S544" s="485"/>
      <c r="T544" s="784" t="s">
        <v>664</v>
      </c>
      <c r="U544" s="784"/>
      <c r="V544" s="481" t="s">
        <v>363</v>
      </c>
      <c r="W544" s="483">
        <v>1</v>
      </c>
      <c r="X544" s="483" t="s">
        <v>331</v>
      </c>
      <c r="Y544" s="198">
        <v>2000</v>
      </c>
      <c r="Z544" s="481"/>
      <c r="AA544" s="481"/>
      <c r="AB544" s="481"/>
      <c r="AC544" s="481"/>
      <c r="AD544" s="481"/>
      <c r="AE544" s="485"/>
      <c r="AF544" s="481"/>
      <c r="AG544" s="481"/>
      <c r="AH544" s="481"/>
      <c r="AI544" s="481"/>
      <c r="AJ544" s="481"/>
      <c r="AK544" s="481"/>
      <c r="AL544" s="481"/>
      <c r="AM544" s="481"/>
      <c r="AN544" s="481"/>
      <c r="AO544" s="481"/>
      <c r="AP544" s="481"/>
      <c r="AQ544" s="485"/>
      <c r="AR544" s="455"/>
    </row>
    <row r="545" spans="1:44" s="24" customFormat="1" ht="30" x14ac:dyDescent="0.25">
      <c r="A545" s="784"/>
      <c r="B545" s="784"/>
      <c r="C545" s="784"/>
      <c r="D545" s="784"/>
      <c r="E545" s="784"/>
      <c r="F545" s="785"/>
      <c r="G545" s="786"/>
      <c r="H545" s="536"/>
      <c r="I545" s="483"/>
      <c r="J545" s="483"/>
      <c r="K545" s="483"/>
      <c r="L545" s="483"/>
      <c r="M545" s="529"/>
      <c r="N545" s="479"/>
      <c r="O545" s="481"/>
      <c r="P545" s="481"/>
      <c r="Q545" s="481"/>
      <c r="R545" s="481"/>
      <c r="S545" s="485"/>
      <c r="T545" s="784" t="s">
        <v>665</v>
      </c>
      <c r="U545" s="784"/>
      <c r="V545" s="481" t="s">
        <v>363</v>
      </c>
      <c r="W545" s="483">
        <v>1</v>
      </c>
      <c r="X545" s="483" t="s">
        <v>331</v>
      </c>
      <c r="Y545" s="198">
        <v>2000</v>
      </c>
      <c r="Z545" s="481"/>
      <c r="AA545" s="481"/>
      <c r="AB545" s="481"/>
      <c r="AC545" s="481"/>
      <c r="AD545" s="481"/>
      <c r="AE545" s="485"/>
      <c r="AF545" s="481"/>
      <c r="AG545" s="481"/>
      <c r="AH545" s="481"/>
      <c r="AI545" s="481"/>
      <c r="AJ545" s="481"/>
      <c r="AK545" s="481"/>
      <c r="AL545" s="481"/>
      <c r="AM545" s="481"/>
      <c r="AN545" s="481"/>
      <c r="AO545" s="481"/>
      <c r="AP545" s="481"/>
      <c r="AQ545" s="485"/>
      <c r="AR545" s="455"/>
    </row>
    <row r="546" spans="1:44" s="24" customFormat="1" x14ac:dyDescent="0.25">
      <c r="A546" s="784"/>
      <c r="B546" s="784"/>
      <c r="C546" s="784"/>
      <c r="D546" s="784"/>
      <c r="E546" s="784"/>
      <c r="F546" s="785"/>
      <c r="G546" s="786"/>
      <c r="H546" s="536"/>
      <c r="I546" s="483"/>
      <c r="J546" s="483"/>
      <c r="K546" s="483"/>
      <c r="L546" s="483"/>
      <c r="M546" s="529"/>
      <c r="N546" s="479"/>
      <c r="O546" s="481"/>
      <c r="P546" s="481"/>
      <c r="Q546" s="481"/>
      <c r="R546" s="481"/>
      <c r="S546" s="485"/>
      <c r="T546" s="784" t="s">
        <v>666</v>
      </c>
      <c r="U546" s="784"/>
      <c r="V546" s="481" t="s">
        <v>44</v>
      </c>
      <c r="W546" s="483">
        <v>8</v>
      </c>
      <c r="X546" s="481" t="s">
        <v>331</v>
      </c>
      <c r="Y546" s="198">
        <v>24</v>
      </c>
      <c r="Z546" s="481"/>
      <c r="AA546" s="481"/>
      <c r="AB546" s="481"/>
      <c r="AC546" s="481"/>
      <c r="AD546" s="481"/>
      <c r="AE546" s="485"/>
      <c r="AF546" s="481"/>
      <c r="AG546" s="481"/>
      <c r="AH546" s="481"/>
      <c r="AI546" s="481"/>
      <c r="AJ546" s="481"/>
      <c r="AK546" s="481"/>
      <c r="AL546" s="481"/>
      <c r="AM546" s="481"/>
      <c r="AN546" s="481"/>
      <c r="AO546" s="481"/>
      <c r="AP546" s="481"/>
      <c r="AQ546" s="485"/>
      <c r="AR546" s="455"/>
    </row>
    <row r="547" spans="1:44" s="24" customFormat="1" ht="25.5" customHeight="1" x14ac:dyDescent="0.25">
      <c r="A547" s="481">
        <v>134</v>
      </c>
      <c r="B547" s="481">
        <v>298047</v>
      </c>
      <c r="C547" s="481" t="s">
        <v>667</v>
      </c>
      <c r="D547" s="481">
        <v>0.61299999999999999</v>
      </c>
      <c r="E547" s="481">
        <v>3191.1</v>
      </c>
      <c r="F547" s="483">
        <v>0.61299999999999999</v>
      </c>
      <c r="G547" s="486">
        <v>3191.1</v>
      </c>
      <c r="H547" s="535"/>
      <c r="I547" s="481"/>
      <c r="J547" s="481"/>
      <c r="K547" s="481"/>
      <c r="L547" s="481"/>
      <c r="M547" s="527"/>
      <c r="N547" s="479"/>
      <c r="O547" s="481"/>
      <c r="P547" s="481"/>
      <c r="Q547" s="481"/>
      <c r="R547" s="481"/>
      <c r="S547" s="485"/>
      <c r="T547" s="481"/>
      <c r="U547" s="481"/>
      <c r="V547" s="481"/>
      <c r="W547" s="481"/>
      <c r="X547" s="481"/>
      <c r="Y547" s="485"/>
      <c r="Z547" s="481"/>
      <c r="AA547" s="481"/>
      <c r="AB547" s="481"/>
      <c r="AC547" s="481"/>
      <c r="AD547" s="481"/>
      <c r="AE547" s="485"/>
      <c r="AF547" s="481"/>
      <c r="AG547" s="481"/>
      <c r="AH547" s="481"/>
      <c r="AI547" s="481"/>
      <c r="AJ547" s="481"/>
      <c r="AK547" s="481"/>
      <c r="AL547" s="481"/>
      <c r="AM547" s="481"/>
      <c r="AN547" s="481"/>
      <c r="AO547" s="481"/>
      <c r="AP547" s="481"/>
      <c r="AQ547" s="485"/>
      <c r="AR547" s="455"/>
    </row>
    <row r="548" spans="1:44" s="24" customFormat="1" x14ac:dyDescent="0.25">
      <c r="A548" s="481">
        <v>135</v>
      </c>
      <c r="B548" s="481">
        <v>298019</v>
      </c>
      <c r="C548" s="481" t="s">
        <v>668</v>
      </c>
      <c r="D548" s="481">
        <v>0.50600000000000001</v>
      </c>
      <c r="E548" s="481">
        <v>1846.5</v>
      </c>
      <c r="F548" s="483">
        <v>0.50600000000000001</v>
      </c>
      <c r="G548" s="486">
        <v>1846.5</v>
      </c>
      <c r="H548" s="535"/>
      <c r="I548" s="481"/>
      <c r="J548" s="481"/>
      <c r="K548" s="481"/>
      <c r="L548" s="481"/>
      <c r="M548" s="527"/>
      <c r="N548" s="479"/>
      <c r="O548" s="481"/>
      <c r="P548" s="481"/>
      <c r="Q548" s="481"/>
      <c r="R548" s="481"/>
      <c r="S548" s="485"/>
      <c r="T548" s="481"/>
      <c r="U548" s="481"/>
      <c r="V548" s="481"/>
      <c r="W548" s="481"/>
      <c r="X548" s="481"/>
      <c r="Y548" s="485"/>
      <c r="Z548" s="481"/>
      <c r="AA548" s="481"/>
      <c r="AB548" s="481"/>
      <c r="AC548" s="481"/>
      <c r="AD548" s="481"/>
      <c r="AE548" s="485"/>
      <c r="AF548" s="481"/>
      <c r="AG548" s="481"/>
      <c r="AH548" s="481"/>
      <c r="AI548" s="481"/>
      <c r="AJ548" s="481"/>
      <c r="AK548" s="481"/>
      <c r="AL548" s="481"/>
      <c r="AM548" s="481"/>
      <c r="AN548" s="481"/>
      <c r="AO548" s="481"/>
      <c r="AP548" s="481"/>
      <c r="AQ548" s="485"/>
      <c r="AR548" s="455"/>
    </row>
    <row r="549" spans="1:44" s="24" customFormat="1" x14ac:dyDescent="0.25">
      <c r="A549" s="481">
        <v>136</v>
      </c>
      <c r="B549" s="481">
        <v>297828</v>
      </c>
      <c r="C549" s="481" t="s">
        <v>669</v>
      </c>
      <c r="D549" s="481">
        <v>0.72499999999999998</v>
      </c>
      <c r="E549" s="481">
        <v>4373.8999999999996</v>
      </c>
      <c r="F549" s="483">
        <v>0.72499999999999998</v>
      </c>
      <c r="G549" s="486">
        <v>4373.8999999999996</v>
      </c>
      <c r="H549" s="535"/>
      <c r="I549" s="481"/>
      <c r="J549" s="481"/>
      <c r="K549" s="481"/>
      <c r="L549" s="481"/>
      <c r="M549" s="527"/>
      <c r="N549" s="479"/>
      <c r="O549" s="481"/>
      <c r="P549" s="481"/>
      <c r="Q549" s="481"/>
      <c r="R549" s="481"/>
      <c r="S549" s="485"/>
      <c r="T549" s="481"/>
      <c r="U549" s="481"/>
      <c r="V549" s="481"/>
      <c r="W549" s="481"/>
      <c r="X549" s="481"/>
      <c r="Y549" s="485"/>
      <c r="Z549" s="481"/>
      <c r="AA549" s="481"/>
      <c r="AB549" s="481"/>
      <c r="AC549" s="481"/>
      <c r="AD549" s="481"/>
      <c r="AE549" s="485"/>
      <c r="AF549" s="481"/>
      <c r="AG549" s="481"/>
      <c r="AH549" s="481"/>
      <c r="AI549" s="481"/>
      <c r="AJ549" s="481"/>
      <c r="AK549" s="481"/>
      <c r="AL549" s="481"/>
      <c r="AM549" s="481"/>
      <c r="AN549" s="481"/>
      <c r="AO549" s="481"/>
      <c r="AP549" s="481"/>
      <c r="AQ549" s="485"/>
      <c r="AR549" s="455"/>
    </row>
    <row r="550" spans="1:44" s="24" customFormat="1" ht="31.5" customHeight="1" x14ac:dyDescent="0.25">
      <c r="A550" s="784">
        <v>137</v>
      </c>
      <c r="B550" s="784">
        <v>298015</v>
      </c>
      <c r="C550" s="784" t="s">
        <v>670</v>
      </c>
      <c r="D550" s="784">
        <v>1.482</v>
      </c>
      <c r="E550" s="784">
        <v>9893.4</v>
      </c>
      <c r="F550" s="785">
        <v>1.482</v>
      </c>
      <c r="G550" s="786">
        <v>9893.4</v>
      </c>
      <c r="H550" s="783" t="s">
        <v>671</v>
      </c>
      <c r="I550" s="784"/>
      <c r="J550" s="570" t="s">
        <v>572</v>
      </c>
      <c r="K550" s="570">
        <v>100</v>
      </c>
      <c r="L550" s="570" t="s">
        <v>14</v>
      </c>
      <c r="M550" s="573" t="s">
        <v>822</v>
      </c>
      <c r="N550" s="792"/>
      <c r="O550" s="784"/>
      <c r="P550" s="784"/>
      <c r="Q550" s="784"/>
      <c r="R550" s="784"/>
      <c r="S550" s="790"/>
      <c r="T550" s="784"/>
      <c r="U550" s="784"/>
      <c r="V550" s="784"/>
      <c r="W550" s="784"/>
      <c r="X550" s="784"/>
      <c r="Y550" s="790"/>
      <c r="Z550" s="784"/>
      <c r="AA550" s="784"/>
      <c r="AB550" s="784"/>
      <c r="AC550" s="784"/>
      <c r="AD550" s="784"/>
      <c r="AE550" s="790"/>
      <c r="AF550" s="785"/>
      <c r="AG550" s="785"/>
      <c r="AH550" s="784" t="s">
        <v>9</v>
      </c>
      <c r="AI550" s="481">
        <v>1.482</v>
      </c>
      <c r="AJ550" s="481" t="s">
        <v>5</v>
      </c>
      <c r="AK550" s="785">
        <v>11191.81</v>
      </c>
      <c r="AL550" s="784"/>
      <c r="AM550" s="784"/>
      <c r="AN550" s="784"/>
      <c r="AO550" s="784"/>
      <c r="AP550" s="784"/>
      <c r="AQ550" s="790"/>
      <c r="AR550" s="1002"/>
    </row>
    <row r="551" spans="1:44" s="24" customFormat="1" ht="30" customHeight="1" x14ac:dyDescent="0.25">
      <c r="A551" s="784"/>
      <c r="B551" s="784"/>
      <c r="C551" s="784"/>
      <c r="D551" s="784"/>
      <c r="E551" s="784"/>
      <c r="F551" s="785"/>
      <c r="G551" s="786"/>
      <c r="H551" s="783"/>
      <c r="I551" s="784"/>
      <c r="J551" s="481" t="s">
        <v>44</v>
      </c>
      <c r="K551" s="481">
        <v>16</v>
      </c>
      <c r="L551" s="481" t="s">
        <v>12</v>
      </c>
      <c r="M551" s="567">
        <v>126.47578</v>
      </c>
      <c r="N551" s="792"/>
      <c r="O551" s="784"/>
      <c r="P551" s="784"/>
      <c r="Q551" s="784"/>
      <c r="R551" s="784"/>
      <c r="S551" s="790"/>
      <c r="T551" s="784"/>
      <c r="U551" s="784"/>
      <c r="V551" s="784"/>
      <c r="W551" s="784"/>
      <c r="X551" s="784"/>
      <c r="Y551" s="790"/>
      <c r="Z551" s="784"/>
      <c r="AA551" s="784"/>
      <c r="AB551" s="784"/>
      <c r="AC551" s="784"/>
      <c r="AD551" s="784"/>
      <c r="AE551" s="790"/>
      <c r="AF551" s="785"/>
      <c r="AG551" s="785"/>
      <c r="AH551" s="784"/>
      <c r="AI551" s="481">
        <v>9893.4</v>
      </c>
      <c r="AJ551" s="481" t="s">
        <v>8</v>
      </c>
      <c r="AK551" s="785"/>
      <c r="AL551" s="784"/>
      <c r="AM551" s="784"/>
      <c r="AN551" s="784"/>
      <c r="AO551" s="784"/>
      <c r="AP551" s="784"/>
      <c r="AQ551" s="790"/>
      <c r="AR551" s="1002"/>
    </row>
    <row r="552" spans="1:44" s="24" customFormat="1" x14ac:dyDescent="0.25">
      <c r="A552" s="784"/>
      <c r="B552" s="784"/>
      <c r="C552" s="784"/>
      <c r="D552" s="784"/>
      <c r="E552" s="784"/>
      <c r="F552" s="785"/>
      <c r="G552" s="786"/>
      <c r="H552" s="787"/>
      <c r="I552" s="785"/>
      <c r="J552" s="785"/>
      <c r="K552" s="785"/>
      <c r="L552" s="785"/>
      <c r="M552" s="791"/>
      <c r="N552" s="792"/>
      <c r="O552" s="784"/>
      <c r="P552" s="784"/>
      <c r="Q552" s="784"/>
      <c r="R552" s="784"/>
      <c r="S552" s="790"/>
      <c r="T552" s="784"/>
      <c r="U552" s="784"/>
      <c r="V552" s="784"/>
      <c r="W552" s="784"/>
      <c r="X552" s="784"/>
      <c r="Y552" s="790"/>
      <c r="Z552" s="784"/>
      <c r="AA552" s="784"/>
      <c r="AB552" s="784"/>
      <c r="AC552" s="784"/>
      <c r="AD552" s="784"/>
      <c r="AE552" s="790"/>
      <c r="AF552" s="785"/>
      <c r="AG552" s="785"/>
      <c r="AH552" s="784" t="s">
        <v>10</v>
      </c>
      <c r="AI552" s="481">
        <v>1.482</v>
      </c>
      <c r="AJ552" s="481" t="s">
        <v>5</v>
      </c>
      <c r="AK552" s="785">
        <v>106.2</v>
      </c>
      <c r="AL552" s="784"/>
      <c r="AM552" s="784"/>
      <c r="AN552" s="784"/>
      <c r="AO552" s="784"/>
      <c r="AP552" s="784"/>
      <c r="AQ552" s="790"/>
      <c r="AR552" s="1002"/>
    </row>
    <row r="553" spans="1:44" s="24" customFormat="1" x14ac:dyDescent="0.25">
      <c r="A553" s="784"/>
      <c r="B553" s="784"/>
      <c r="C553" s="784"/>
      <c r="D553" s="784"/>
      <c r="E553" s="784"/>
      <c r="F553" s="785"/>
      <c r="G553" s="786"/>
      <c r="H553" s="787"/>
      <c r="I553" s="785"/>
      <c r="J553" s="785"/>
      <c r="K553" s="785"/>
      <c r="L553" s="785"/>
      <c r="M553" s="791"/>
      <c r="N553" s="792"/>
      <c r="O553" s="784"/>
      <c r="P553" s="784"/>
      <c r="Q553" s="784"/>
      <c r="R553" s="784"/>
      <c r="S553" s="790"/>
      <c r="T553" s="784"/>
      <c r="U553" s="784"/>
      <c r="V553" s="784"/>
      <c r="W553" s="784"/>
      <c r="X553" s="784"/>
      <c r="Y553" s="790"/>
      <c r="Z553" s="784"/>
      <c r="AA553" s="784"/>
      <c r="AB553" s="784"/>
      <c r="AC553" s="784"/>
      <c r="AD553" s="784"/>
      <c r="AE553" s="790"/>
      <c r="AF553" s="785"/>
      <c r="AG553" s="785"/>
      <c r="AH553" s="784"/>
      <c r="AI553" s="481">
        <v>125</v>
      </c>
      <c r="AJ553" s="481" t="s">
        <v>8</v>
      </c>
      <c r="AK553" s="785"/>
      <c r="AL553" s="784"/>
      <c r="AM553" s="784"/>
      <c r="AN553" s="784"/>
      <c r="AO553" s="784"/>
      <c r="AP553" s="784"/>
      <c r="AQ553" s="790"/>
      <c r="AR553" s="1002"/>
    </row>
    <row r="554" spans="1:44" s="24" customFormat="1" x14ac:dyDescent="0.25">
      <c r="A554" s="784">
        <v>138</v>
      </c>
      <c r="B554" s="784">
        <v>297715</v>
      </c>
      <c r="C554" s="784" t="s">
        <v>672</v>
      </c>
      <c r="D554" s="784">
        <v>0.47</v>
      </c>
      <c r="E554" s="784">
        <v>1880</v>
      </c>
      <c r="F554" s="785">
        <v>0.47</v>
      </c>
      <c r="G554" s="786">
        <v>1880</v>
      </c>
      <c r="H554" s="783"/>
      <c r="I554" s="784"/>
      <c r="J554" s="784"/>
      <c r="K554" s="784"/>
      <c r="L554" s="784"/>
      <c r="M554" s="794"/>
      <c r="N554" s="792"/>
      <c r="O554" s="784"/>
      <c r="P554" s="784"/>
      <c r="Q554" s="784"/>
      <c r="R554" s="784"/>
      <c r="S554" s="790"/>
      <c r="T554" s="784"/>
      <c r="U554" s="784"/>
      <c r="V554" s="784"/>
      <c r="W554" s="784"/>
      <c r="X554" s="784"/>
      <c r="Y554" s="790"/>
      <c r="Z554" s="784"/>
      <c r="AA554" s="784"/>
      <c r="AB554" s="784"/>
      <c r="AC554" s="784"/>
      <c r="AD554" s="784"/>
      <c r="AE554" s="790"/>
      <c r="AF554" s="784"/>
      <c r="AG554" s="784"/>
      <c r="AH554" s="784"/>
      <c r="AI554" s="784"/>
      <c r="AJ554" s="784"/>
      <c r="AK554" s="784"/>
      <c r="AL554" s="784"/>
      <c r="AM554" s="784"/>
      <c r="AN554" s="784"/>
      <c r="AO554" s="784"/>
      <c r="AP554" s="784"/>
      <c r="AQ554" s="790"/>
      <c r="AR554" s="1002"/>
    </row>
    <row r="555" spans="1:44" s="24" customFormat="1" x14ac:dyDescent="0.25">
      <c r="A555" s="784"/>
      <c r="B555" s="784"/>
      <c r="C555" s="784"/>
      <c r="D555" s="784"/>
      <c r="E555" s="784"/>
      <c r="F555" s="785"/>
      <c r="G555" s="786"/>
      <c r="H555" s="783"/>
      <c r="I555" s="784"/>
      <c r="J555" s="784"/>
      <c r="K555" s="784"/>
      <c r="L555" s="784"/>
      <c r="M555" s="794"/>
      <c r="N555" s="792"/>
      <c r="O555" s="784"/>
      <c r="P555" s="784"/>
      <c r="Q555" s="784"/>
      <c r="R555" s="784"/>
      <c r="S555" s="790"/>
      <c r="T555" s="784"/>
      <c r="U555" s="784"/>
      <c r="V555" s="784"/>
      <c r="W555" s="784"/>
      <c r="X555" s="784"/>
      <c r="Y555" s="790"/>
      <c r="Z555" s="784"/>
      <c r="AA555" s="784"/>
      <c r="AB555" s="784"/>
      <c r="AC555" s="784"/>
      <c r="AD555" s="784"/>
      <c r="AE555" s="790"/>
      <c r="AF555" s="784"/>
      <c r="AG555" s="784"/>
      <c r="AH555" s="784"/>
      <c r="AI555" s="784"/>
      <c r="AJ555" s="784"/>
      <c r="AK555" s="784"/>
      <c r="AL555" s="784"/>
      <c r="AM555" s="784"/>
      <c r="AN555" s="784"/>
      <c r="AO555" s="784"/>
      <c r="AP555" s="784"/>
      <c r="AQ555" s="790"/>
      <c r="AR555" s="1002"/>
    </row>
    <row r="556" spans="1:44" s="24" customFormat="1" x14ac:dyDescent="0.25">
      <c r="A556" s="784"/>
      <c r="B556" s="784"/>
      <c r="C556" s="784"/>
      <c r="D556" s="784"/>
      <c r="E556" s="784"/>
      <c r="F556" s="785"/>
      <c r="G556" s="786"/>
      <c r="H556" s="783"/>
      <c r="I556" s="784"/>
      <c r="J556" s="784"/>
      <c r="K556" s="784"/>
      <c r="L556" s="784"/>
      <c r="M556" s="794"/>
      <c r="N556" s="792"/>
      <c r="O556" s="784"/>
      <c r="P556" s="784"/>
      <c r="Q556" s="784"/>
      <c r="R556" s="784"/>
      <c r="S556" s="790"/>
      <c r="T556" s="784"/>
      <c r="U556" s="784"/>
      <c r="V556" s="784"/>
      <c r="W556" s="784"/>
      <c r="X556" s="784"/>
      <c r="Y556" s="790"/>
      <c r="Z556" s="784"/>
      <c r="AA556" s="784"/>
      <c r="AB556" s="784"/>
      <c r="AC556" s="784"/>
      <c r="AD556" s="784"/>
      <c r="AE556" s="790"/>
      <c r="AF556" s="784"/>
      <c r="AG556" s="784"/>
      <c r="AH556" s="784"/>
      <c r="AI556" s="784"/>
      <c r="AJ556" s="784"/>
      <c r="AK556" s="784"/>
      <c r="AL556" s="784"/>
      <c r="AM556" s="784"/>
      <c r="AN556" s="784"/>
      <c r="AO556" s="784"/>
      <c r="AP556" s="784"/>
      <c r="AQ556" s="790"/>
      <c r="AR556" s="1002"/>
    </row>
    <row r="557" spans="1:44" s="24" customFormat="1" x14ac:dyDescent="0.25">
      <c r="A557" s="784"/>
      <c r="B557" s="784"/>
      <c r="C557" s="784"/>
      <c r="D557" s="784"/>
      <c r="E557" s="784"/>
      <c r="F557" s="785"/>
      <c r="G557" s="786"/>
      <c r="H557" s="783"/>
      <c r="I557" s="784"/>
      <c r="J557" s="784"/>
      <c r="K557" s="784"/>
      <c r="L557" s="784"/>
      <c r="M557" s="794"/>
      <c r="N557" s="792"/>
      <c r="O557" s="784"/>
      <c r="P557" s="784"/>
      <c r="Q557" s="784"/>
      <c r="R557" s="784"/>
      <c r="S557" s="790"/>
      <c r="T557" s="784"/>
      <c r="U557" s="784"/>
      <c r="V557" s="784"/>
      <c r="W557" s="784"/>
      <c r="X557" s="784"/>
      <c r="Y557" s="790"/>
      <c r="Z557" s="784"/>
      <c r="AA557" s="784"/>
      <c r="AB557" s="784"/>
      <c r="AC557" s="784"/>
      <c r="AD557" s="784"/>
      <c r="AE557" s="790"/>
      <c r="AF557" s="784"/>
      <c r="AG557" s="784"/>
      <c r="AH557" s="784"/>
      <c r="AI557" s="784"/>
      <c r="AJ557" s="784"/>
      <c r="AK557" s="784"/>
      <c r="AL557" s="784"/>
      <c r="AM557" s="784"/>
      <c r="AN557" s="784"/>
      <c r="AO557" s="784"/>
      <c r="AP557" s="784"/>
      <c r="AQ557" s="790"/>
      <c r="AR557" s="1002"/>
    </row>
    <row r="558" spans="1:44" s="24" customFormat="1" ht="25.5" customHeight="1" x14ac:dyDescent="0.25">
      <c r="A558" s="784"/>
      <c r="B558" s="784"/>
      <c r="C558" s="784"/>
      <c r="D558" s="784"/>
      <c r="E558" s="784"/>
      <c r="F558" s="785"/>
      <c r="G558" s="786"/>
      <c r="H558" s="783"/>
      <c r="I558" s="784"/>
      <c r="J558" s="784"/>
      <c r="K558" s="784"/>
      <c r="L558" s="784"/>
      <c r="M558" s="794"/>
      <c r="N558" s="792"/>
      <c r="O558" s="784"/>
      <c r="P558" s="784"/>
      <c r="Q558" s="784"/>
      <c r="R558" s="784"/>
      <c r="S558" s="790"/>
      <c r="T558" s="784"/>
      <c r="U558" s="784"/>
      <c r="V558" s="784"/>
      <c r="W558" s="784"/>
      <c r="X558" s="784"/>
      <c r="Y558" s="790"/>
      <c r="Z558" s="784"/>
      <c r="AA558" s="784"/>
      <c r="AB558" s="784"/>
      <c r="AC558" s="784"/>
      <c r="AD558" s="784"/>
      <c r="AE558" s="790"/>
      <c r="AF558" s="784"/>
      <c r="AG558" s="784"/>
      <c r="AH558" s="784"/>
      <c r="AI558" s="784"/>
      <c r="AJ558" s="784"/>
      <c r="AK558" s="784"/>
      <c r="AL558" s="784"/>
      <c r="AM558" s="784"/>
      <c r="AN558" s="784"/>
      <c r="AO558" s="784"/>
      <c r="AP558" s="784"/>
      <c r="AQ558" s="790"/>
      <c r="AR558" s="1002"/>
    </row>
    <row r="559" spans="1:44" s="24" customFormat="1" x14ac:dyDescent="0.25">
      <c r="A559" s="784"/>
      <c r="B559" s="784"/>
      <c r="C559" s="784"/>
      <c r="D559" s="784"/>
      <c r="E559" s="784"/>
      <c r="F559" s="785"/>
      <c r="G559" s="786"/>
      <c r="H559" s="783"/>
      <c r="I559" s="784"/>
      <c r="J559" s="784"/>
      <c r="K559" s="784"/>
      <c r="L559" s="784"/>
      <c r="M559" s="794"/>
      <c r="N559" s="792"/>
      <c r="O559" s="784"/>
      <c r="P559" s="784"/>
      <c r="Q559" s="784"/>
      <c r="R559" s="784"/>
      <c r="S559" s="790"/>
      <c r="T559" s="784"/>
      <c r="U559" s="784"/>
      <c r="V559" s="784"/>
      <c r="W559" s="784"/>
      <c r="X559" s="784"/>
      <c r="Y559" s="790"/>
      <c r="Z559" s="784"/>
      <c r="AA559" s="784"/>
      <c r="AB559" s="784"/>
      <c r="AC559" s="784"/>
      <c r="AD559" s="784"/>
      <c r="AE559" s="790"/>
      <c r="AF559" s="784"/>
      <c r="AG559" s="784"/>
      <c r="AH559" s="784"/>
      <c r="AI559" s="784"/>
      <c r="AJ559" s="784"/>
      <c r="AK559" s="784"/>
      <c r="AL559" s="784"/>
      <c r="AM559" s="784"/>
      <c r="AN559" s="784"/>
      <c r="AO559" s="784"/>
      <c r="AP559" s="784"/>
      <c r="AQ559" s="790"/>
      <c r="AR559" s="1002"/>
    </row>
    <row r="560" spans="1:44" s="24" customFormat="1" ht="27" customHeight="1" x14ac:dyDescent="0.25">
      <c r="A560" s="481">
        <v>139</v>
      </c>
      <c r="B560" s="481">
        <v>297988</v>
      </c>
      <c r="C560" s="481" t="s">
        <v>673</v>
      </c>
      <c r="D560" s="481">
        <v>0.14299999999999999</v>
      </c>
      <c r="E560" s="481">
        <v>497</v>
      </c>
      <c r="F560" s="483">
        <v>0.14299999999999999</v>
      </c>
      <c r="G560" s="486">
        <v>497</v>
      </c>
      <c r="H560" s="535"/>
      <c r="I560" s="481"/>
      <c r="J560" s="481"/>
      <c r="K560" s="481"/>
      <c r="L560" s="481"/>
      <c r="M560" s="527"/>
      <c r="N560" s="479"/>
      <c r="O560" s="481"/>
      <c r="P560" s="481"/>
      <c r="Q560" s="481"/>
      <c r="R560" s="481"/>
      <c r="S560" s="485"/>
      <c r="T560" s="481"/>
      <c r="U560" s="481"/>
      <c r="V560" s="481"/>
      <c r="W560" s="481"/>
      <c r="X560" s="481"/>
      <c r="Y560" s="485"/>
      <c r="Z560" s="481"/>
      <c r="AA560" s="481"/>
      <c r="AB560" s="481"/>
      <c r="AC560" s="481"/>
      <c r="AD560" s="481"/>
      <c r="AE560" s="485"/>
      <c r="AF560" s="481"/>
      <c r="AG560" s="481"/>
      <c r="AH560" s="481"/>
      <c r="AI560" s="481"/>
      <c r="AJ560" s="481"/>
      <c r="AK560" s="481"/>
      <c r="AL560" s="481"/>
      <c r="AM560" s="481"/>
      <c r="AN560" s="481"/>
      <c r="AO560" s="481"/>
      <c r="AP560" s="481"/>
      <c r="AQ560" s="485"/>
      <c r="AR560" s="455"/>
    </row>
    <row r="561" spans="1:44" s="24" customFormat="1" ht="38.25" customHeight="1" x14ac:dyDescent="0.25">
      <c r="A561" s="784">
        <v>140</v>
      </c>
      <c r="B561" s="784">
        <v>298182</v>
      </c>
      <c r="C561" s="784" t="s">
        <v>324</v>
      </c>
      <c r="D561" s="784">
        <v>1.6619999999999999</v>
      </c>
      <c r="E561" s="784">
        <v>21766.5</v>
      </c>
      <c r="F561" s="785">
        <v>1.6619999999999999</v>
      </c>
      <c r="G561" s="786">
        <v>21766.5</v>
      </c>
      <c r="H561" s="536"/>
      <c r="I561" s="483"/>
      <c r="J561" s="483"/>
      <c r="K561" s="483"/>
      <c r="L561" s="483"/>
      <c r="M561" s="529"/>
      <c r="N561" s="792" t="s">
        <v>674</v>
      </c>
      <c r="O561" s="784"/>
      <c r="P561" s="481" t="s">
        <v>44</v>
      </c>
      <c r="Q561" s="481">
        <v>20</v>
      </c>
      <c r="R561" s="481" t="s">
        <v>331</v>
      </c>
      <c r="S561" s="485">
        <v>212</v>
      </c>
      <c r="T561" s="481"/>
      <c r="U561" s="481"/>
      <c r="V561" s="481"/>
      <c r="W561" s="481"/>
      <c r="X561" s="481"/>
      <c r="Y561" s="485"/>
      <c r="Z561" s="481">
        <v>0</v>
      </c>
      <c r="AA561" s="481">
        <v>1.6619999999999999</v>
      </c>
      <c r="AB561" s="784" t="s">
        <v>9</v>
      </c>
      <c r="AC561" s="481">
        <v>1.6619999999999999</v>
      </c>
      <c r="AD561" s="481" t="s">
        <v>5</v>
      </c>
      <c r="AE561" s="789">
        <v>32649.8</v>
      </c>
      <c r="AF561" s="784" t="s">
        <v>345</v>
      </c>
      <c r="AG561" s="784"/>
      <c r="AH561" s="481" t="s">
        <v>333</v>
      </c>
      <c r="AI561" s="481">
        <v>1</v>
      </c>
      <c r="AJ561" s="481" t="s">
        <v>331</v>
      </c>
      <c r="AK561" s="481">
        <v>1800</v>
      </c>
      <c r="AL561" s="481"/>
      <c r="AM561" s="481"/>
      <c r="AN561" s="481"/>
      <c r="AO561" s="481"/>
      <c r="AP561" s="481"/>
      <c r="AQ561" s="485"/>
      <c r="AR561" s="1002"/>
    </row>
    <row r="562" spans="1:44" s="24" customFormat="1" ht="30" x14ac:dyDescent="0.25">
      <c r="A562" s="784"/>
      <c r="B562" s="784"/>
      <c r="C562" s="784"/>
      <c r="D562" s="784"/>
      <c r="E562" s="784"/>
      <c r="F562" s="785"/>
      <c r="G562" s="786"/>
      <c r="H562" s="536"/>
      <c r="I562" s="483"/>
      <c r="J562" s="483"/>
      <c r="K562" s="483"/>
      <c r="L562" s="483"/>
      <c r="M562" s="529"/>
      <c r="N562" s="792" t="s">
        <v>675</v>
      </c>
      <c r="O562" s="784"/>
      <c r="P562" s="334" t="s">
        <v>44</v>
      </c>
      <c r="Q562" s="481">
        <v>8</v>
      </c>
      <c r="R562" s="481" t="s">
        <v>331</v>
      </c>
      <c r="S562" s="485">
        <v>100</v>
      </c>
      <c r="T562" s="481"/>
      <c r="U562" s="481"/>
      <c r="V562" s="481"/>
      <c r="W562" s="481"/>
      <c r="X562" s="481"/>
      <c r="Y562" s="485"/>
      <c r="Z562" s="481"/>
      <c r="AA562" s="481"/>
      <c r="AB562" s="784"/>
      <c r="AC562" s="481">
        <v>21766.5</v>
      </c>
      <c r="AD562" s="481" t="s">
        <v>8</v>
      </c>
      <c r="AE562" s="789"/>
      <c r="AF562" s="784" t="s">
        <v>676</v>
      </c>
      <c r="AG562" s="784"/>
      <c r="AH562" s="481" t="s">
        <v>333</v>
      </c>
      <c r="AI562" s="481">
        <v>1</v>
      </c>
      <c r="AJ562" s="481" t="s">
        <v>331</v>
      </c>
      <c r="AK562" s="481">
        <v>2100</v>
      </c>
      <c r="AL562" s="481"/>
      <c r="AM562" s="481"/>
      <c r="AN562" s="481"/>
      <c r="AO562" s="481"/>
      <c r="AP562" s="481"/>
      <c r="AQ562" s="485"/>
      <c r="AR562" s="1002"/>
    </row>
    <row r="563" spans="1:44" s="24" customFormat="1" ht="25.5" customHeight="1" x14ac:dyDescent="0.25">
      <c r="A563" s="784"/>
      <c r="B563" s="784"/>
      <c r="C563" s="784"/>
      <c r="D563" s="784"/>
      <c r="E563" s="784"/>
      <c r="F563" s="785"/>
      <c r="G563" s="786"/>
      <c r="H563" s="536"/>
      <c r="I563" s="483"/>
      <c r="J563" s="483"/>
      <c r="K563" s="483"/>
      <c r="L563" s="483"/>
      <c r="M563" s="529"/>
      <c r="N563" s="792" t="s">
        <v>677</v>
      </c>
      <c r="O563" s="784"/>
      <c r="P563" s="334" t="s">
        <v>44</v>
      </c>
      <c r="Q563" s="481">
        <v>24</v>
      </c>
      <c r="R563" s="481" t="s">
        <v>331</v>
      </c>
      <c r="S563" s="485">
        <v>300</v>
      </c>
      <c r="T563" s="481"/>
      <c r="U563" s="481"/>
      <c r="V563" s="481"/>
      <c r="W563" s="481"/>
      <c r="X563" s="481"/>
      <c r="Y563" s="485"/>
      <c r="Z563" s="481">
        <v>0</v>
      </c>
      <c r="AA563" s="481">
        <v>1.6619999999999999</v>
      </c>
      <c r="AB563" s="784" t="s">
        <v>10</v>
      </c>
      <c r="AC563" s="481">
        <v>1.6619999999999999</v>
      </c>
      <c r="AD563" s="481" t="s">
        <v>5</v>
      </c>
      <c r="AE563" s="789">
        <v>297.10000000000002</v>
      </c>
      <c r="AF563" s="784"/>
      <c r="AG563" s="784"/>
      <c r="AH563" s="784"/>
      <c r="AI563" s="784"/>
      <c r="AJ563" s="784"/>
      <c r="AK563" s="789"/>
      <c r="AL563" s="784"/>
      <c r="AM563" s="784"/>
      <c r="AN563" s="784"/>
      <c r="AO563" s="784"/>
      <c r="AP563" s="784"/>
      <c r="AQ563" s="790"/>
      <c r="AR563" s="1002"/>
    </row>
    <row r="564" spans="1:44" s="24" customFormat="1" ht="33" customHeight="1" x14ac:dyDescent="0.25">
      <c r="A564" s="784"/>
      <c r="B564" s="784"/>
      <c r="C564" s="784"/>
      <c r="D564" s="784"/>
      <c r="E564" s="784"/>
      <c r="F564" s="785"/>
      <c r="G564" s="786"/>
      <c r="H564" s="536"/>
      <c r="I564" s="483"/>
      <c r="J564" s="483"/>
      <c r="K564" s="483"/>
      <c r="L564" s="483"/>
      <c r="M564" s="529"/>
      <c r="N564" s="792"/>
      <c r="O564" s="784"/>
      <c r="P564" s="334" t="s">
        <v>474</v>
      </c>
      <c r="Q564" s="481">
        <v>2</v>
      </c>
      <c r="R564" s="481" t="s">
        <v>6</v>
      </c>
      <c r="S564" s="485">
        <v>2</v>
      </c>
      <c r="T564" s="481"/>
      <c r="U564" s="481"/>
      <c r="V564" s="481"/>
      <c r="W564" s="481"/>
      <c r="X564" s="481"/>
      <c r="Y564" s="485"/>
      <c r="Z564" s="481"/>
      <c r="AA564" s="481"/>
      <c r="AB564" s="784"/>
      <c r="AC564" s="481">
        <v>349.6</v>
      </c>
      <c r="AD564" s="481" t="s">
        <v>8</v>
      </c>
      <c r="AE564" s="789"/>
      <c r="AF564" s="784"/>
      <c r="AG564" s="784"/>
      <c r="AH564" s="784"/>
      <c r="AI564" s="784"/>
      <c r="AJ564" s="784"/>
      <c r="AK564" s="789"/>
      <c r="AL564" s="784"/>
      <c r="AM564" s="784"/>
      <c r="AN564" s="784"/>
      <c r="AO564" s="784"/>
      <c r="AP564" s="784"/>
      <c r="AQ564" s="790"/>
      <c r="AR564" s="1002"/>
    </row>
    <row r="565" spans="1:44" s="24" customFormat="1" ht="36" customHeight="1" x14ac:dyDescent="0.25">
      <c r="A565" s="784"/>
      <c r="B565" s="784"/>
      <c r="C565" s="784"/>
      <c r="D565" s="784"/>
      <c r="E565" s="784"/>
      <c r="F565" s="785"/>
      <c r="G565" s="786"/>
      <c r="H565" s="536"/>
      <c r="I565" s="483"/>
      <c r="J565" s="483"/>
      <c r="K565" s="483"/>
      <c r="L565" s="483"/>
      <c r="M565" s="529"/>
      <c r="N565" s="793" t="s">
        <v>678</v>
      </c>
      <c r="O565" s="785"/>
      <c r="P565" s="481" t="s">
        <v>363</v>
      </c>
      <c r="Q565" s="483">
        <v>1</v>
      </c>
      <c r="R565" s="483" t="s">
        <v>331</v>
      </c>
      <c r="S565" s="198">
        <v>3000</v>
      </c>
      <c r="T565" s="481"/>
      <c r="U565" s="481"/>
      <c r="V565" s="481"/>
      <c r="W565" s="481"/>
      <c r="X565" s="481"/>
      <c r="Y565" s="485"/>
      <c r="Z565" s="481"/>
      <c r="AA565" s="481"/>
      <c r="AB565" s="481"/>
      <c r="AC565" s="481"/>
      <c r="AD565" s="481"/>
      <c r="AE565" s="485"/>
      <c r="AF565" s="481"/>
      <c r="AG565" s="481"/>
      <c r="AH565" s="481"/>
      <c r="AI565" s="481"/>
      <c r="AJ565" s="481"/>
      <c r="AK565" s="789"/>
      <c r="AL565" s="481"/>
      <c r="AM565" s="481"/>
      <c r="AN565" s="481"/>
      <c r="AO565" s="481"/>
      <c r="AP565" s="481"/>
      <c r="AQ565" s="485"/>
      <c r="AR565" s="1002"/>
    </row>
    <row r="566" spans="1:44" s="24" customFormat="1" ht="38.25" customHeight="1" x14ac:dyDescent="0.25">
      <c r="A566" s="784"/>
      <c r="B566" s="784"/>
      <c r="C566" s="784"/>
      <c r="D566" s="784"/>
      <c r="E566" s="784"/>
      <c r="F566" s="785"/>
      <c r="G566" s="786"/>
      <c r="H566" s="535"/>
      <c r="I566" s="481"/>
      <c r="J566" s="334"/>
      <c r="K566" s="481"/>
      <c r="L566" s="481"/>
      <c r="M566" s="527"/>
      <c r="N566" s="479"/>
      <c r="O566" s="481"/>
      <c r="P566" s="481"/>
      <c r="Q566" s="481"/>
      <c r="R566" s="481"/>
      <c r="S566" s="485"/>
      <c r="T566" s="481"/>
      <c r="U566" s="481"/>
      <c r="V566" s="481"/>
      <c r="W566" s="481"/>
      <c r="X566" s="481"/>
      <c r="Y566" s="485"/>
      <c r="Z566" s="481"/>
      <c r="AA566" s="481"/>
      <c r="AB566" s="481"/>
      <c r="AC566" s="481"/>
      <c r="AD566" s="481"/>
      <c r="AE566" s="485"/>
      <c r="AF566" s="481"/>
      <c r="AG566" s="481"/>
      <c r="AH566" s="481"/>
      <c r="AI566" s="481"/>
      <c r="AJ566" s="481"/>
      <c r="AK566" s="789"/>
      <c r="AL566" s="481"/>
      <c r="AM566" s="481"/>
      <c r="AN566" s="481"/>
      <c r="AO566" s="481"/>
      <c r="AP566" s="481"/>
      <c r="AQ566" s="485"/>
      <c r="AR566" s="1002"/>
    </row>
    <row r="567" spans="1:44" s="24" customFormat="1" x14ac:dyDescent="0.25">
      <c r="A567" s="784"/>
      <c r="B567" s="784"/>
      <c r="C567" s="784"/>
      <c r="D567" s="784"/>
      <c r="E567" s="784"/>
      <c r="F567" s="785"/>
      <c r="G567" s="786"/>
      <c r="H567" s="535"/>
      <c r="I567" s="481"/>
      <c r="J567" s="334"/>
      <c r="K567" s="481"/>
      <c r="L567" s="481"/>
      <c r="M567" s="527"/>
      <c r="N567" s="479"/>
      <c r="O567" s="481"/>
      <c r="P567" s="481"/>
      <c r="Q567" s="481"/>
      <c r="R567" s="481"/>
      <c r="S567" s="485"/>
      <c r="T567" s="481"/>
      <c r="U567" s="481"/>
      <c r="V567" s="481"/>
      <c r="W567" s="481"/>
      <c r="X567" s="481"/>
      <c r="Y567" s="485"/>
      <c r="Z567" s="481"/>
      <c r="AA567" s="481"/>
      <c r="AB567" s="481"/>
      <c r="AC567" s="481"/>
      <c r="AD567" s="481"/>
      <c r="AE567" s="485"/>
      <c r="AF567" s="481"/>
      <c r="AG567" s="481"/>
      <c r="AH567" s="481"/>
      <c r="AI567" s="481"/>
      <c r="AJ567" s="481"/>
      <c r="AK567" s="481"/>
      <c r="AL567" s="481"/>
      <c r="AM567" s="481"/>
      <c r="AN567" s="481"/>
      <c r="AO567" s="481"/>
      <c r="AP567" s="481"/>
      <c r="AQ567" s="485"/>
      <c r="AR567" s="1002"/>
    </row>
    <row r="568" spans="1:44" s="24" customFormat="1" x14ac:dyDescent="0.25">
      <c r="A568" s="784">
        <v>141</v>
      </c>
      <c r="B568" s="784">
        <v>297529</v>
      </c>
      <c r="C568" s="784" t="s">
        <v>325</v>
      </c>
      <c r="D568" s="784">
        <v>0.45700000000000002</v>
      </c>
      <c r="E568" s="784">
        <v>2787.7</v>
      </c>
      <c r="F568" s="785">
        <v>0.45700000000000002</v>
      </c>
      <c r="G568" s="786">
        <v>2787.7</v>
      </c>
      <c r="H568" s="783"/>
      <c r="I568" s="784"/>
      <c r="J568" s="796"/>
      <c r="K568" s="784"/>
      <c r="L568" s="784"/>
      <c r="M568" s="794"/>
      <c r="N568" s="792"/>
      <c r="O568" s="784"/>
      <c r="P568" s="784"/>
      <c r="Q568" s="784"/>
      <c r="R568" s="784"/>
      <c r="S568" s="790"/>
      <c r="T568" s="784"/>
      <c r="U568" s="784"/>
      <c r="V568" s="784"/>
      <c r="W568" s="784"/>
      <c r="X568" s="784"/>
      <c r="Y568" s="790"/>
      <c r="Z568" s="784"/>
      <c r="AA568" s="784"/>
      <c r="AB568" s="784" t="s">
        <v>9</v>
      </c>
      <c r="AC568" s="481">
        <v>0.45700000000000002</v>
      </c>
      <c r="AD568" s="481" t="s">
        <v>5</v>
      </c>
      <c r="AE568" s="789">
        <v>2787.8</v>
      </c>
      <c r="AF568" s="784"/>
      <c r="AG568" s="784"/>
      <c r="AH568" s="784"/>
      <c r="AI568" s="784"/>
      <c r="AJ568" s="784"/>
      <c r="AK568" s="784"/>
      <c r="AL568" s="784"/>
      <c r="AM568" s="784"/>
      <c r="AN568" s="784"/>
      <c r="AO568" s="784"/>
      <c r="AP568" s="784"/>
      <c r="AQ568" s="790"/>
      <c r="AR568" s="1002"/>
    </row>
    <row r="569" spans="1:44" s="24" customFormat="1" x14ac:dyDescent="0.25">
      <c r="A569" s="784"/>
      <c r="B569" s="784"/>
      <c r="C569" s="784"/>
      <c r="D569" s="784"/>
      <c r="E569" s="784"/>
      <c r="F569" s="785"/>
      <c r="G569" s="786"/>
      <c r="H569" s="783"/>
      <c r="I569" s="784"/>
      <c r="J569" s="796"/>
      <c r="K569" s="784"/>
      <c r="L569" s="784"/>
      <c r="M569" s="794"/>
      <c r="N569" s="792"/>
      <c r="O569" s="784"/>
      <c r="P569" s="784"/>
      <c r="Q569" s="784"/>
      <c r="R569" s="784"/>
      <c r="S569" s="790"/>
      <c r="T569" s="784"/>
      <c r="U569" s="784"/>
      <c r="V569" s="784"/>
      <c r="W569" s="784"/>
      <c r="X569" s="784"/>
      <c r="Y569" s="790"/>
      <c r="Z569" s="784"/>
      <c r="AA569" s="784"/>
      <c r="AB569" s="784"/>
      <c r="AC569" s="481">
        <v>2787.8</v>
      </c>
      <c r="AD569" s="481" t="s">
        <v>8</v>
      </c>
      <c r="AE569" s="789"/>
      <c r="AF569" s="784"/>
      <c r="AG569" s="784"/>
      <c r="AH569" s="784"/>
      <c r="AI569" s="784"/>
      <c r="AJ569" s="784"/>
      <c r="AK569" s="784"/>
      <c r="AL569" s="784"/>
      <c r="AM569" s="784"/>
      <c r="AN569" s="784"/>
      <c r="AO569" s="784"/>
      <c r="AP569" s="784"/>
      <c r="AQ569" s="790"/>
      <c r="AR569" s="1002"/>
    </row>
    <row r="570" spans="1:44" s="24" customFormat="1" x14ac:dyDescent="0.25">
      <c r="A570" s="784"/>
      <c r="B570" s="784"/>
      <c r="C570" s="784"/>
      <c r="D570" s="784"/>
      <c r="E570" s="784"/>
      <c r="F570" s="785"/>
      <c r="G570" s="786"/>
      <c r="H570" s="783"/>
      <c r="I570" s="784"/>
      <c r="J570" s="796"/>
      <c r="K570" s="784"/>
      <c r="L570" s="784"/>
      <c r="M570" s="794"/>
      <c r="N570" s="792"/>
      <c r="O570" s="784"/>
      <c r="P570" s="784"/>
      <c r="Q570" s="784"/>
      <c r="R570" s="784"/>
      <c r="S570" s="790"/>
      <c r="T570" s="784"/>
      <c r="U570" s="784"/>
      <c r="V570" s="784"/>
      <c r="W570" s="784"/>
      <c r="X570" s="784"/>
      <c r="Y570" s="790"/>
      <c r="Z570" s="784"/>
      <c r="AA570" s="784"/>
      <c r="AB570" s="784" t="s">
        <v>10</v>
      </c>
      <c r="AC570" s="481">
        <v>0.45700000000000002</v>
      </c>
      <c r="AD570" s="481" t="s">
        <v>5</v>
      </c>
      <c r="AE570" s="789">
        <v>24</v>
      </c>
      <c r="AF570" s="784"/>
      <c r="AG570" s="784"/>
      <c r="AH570" s="784"/>
      <c r="AI570" s="784"/>
      <c r="AJ570" s="784"/>
      <c r="AK570" s="784"/>
      <c r="AL570" s="784"/>
      <c r="AM570" s="784"/>
      <c r="AN570" s="784"/>
      <c r="AO570" s="784"/>
      <c r="AP570" s="784"/>
      <c r="AQ570" s="790"/>
      <c r="AR570" s="1002"/>
    </row>
    <row r="571" spans="1:44" s="24" customFormat="1" x14ac:dyDescent="0.25">
      <c r="A571" s="784"/>
      <c r="B571" s="784"/>
      <c r="C571" s="784"/>
      <c r="D571" s="784"/>
      <c r="E571" s="784"/>
      <c r="F571" s="785"/>
      <c r="G571" s="786"/>
      <c r="H571" s="783"/>
      <c r="I571" s="784"/>
      <c r="J571" s="796"/>
      <c r="K571" s="784"/>
      <c r="L571" s="784"/>
      <c r="M571" s="794"/>
      <c r="N571" s="792"/>
      <c r="O571" s="784"/>
      <c r="P571" s="784"/>
      <c r="Q571" s="784"/>
      <c r="R571" s="784"/>
      <c r="S571" s="790"/>
      <c r="T571" s="784"/>
      <c r="U571" s="784"/>
      <c r="V571" s="784"/>
      <c r="W571" s="784"/>
      <c r="X571" s="784"/>
      <c r="Y571" s="790"/>
      <c r="Z571" s="784"/>
      <c r="AA571" s="784"/>
      <c r="AB571" s="784"/>
      <c r="AC571" s="784">
        <v>28.8</v>
      </c>
      <c r="AD571" s="784" t="s">
        <v>8</v>
      </c>
      <c r="AE571" s="789"/>
      <c r="AF571" s="784"/>
      <c r="AG571" s="784"/>
      <c r="AH571" s="784"/>
      <c r="AI571" s="784"/>
      <c r="AJ571" s="784"/>
      <c r="AK571" s="784"/>
      <c r="AL571" s="784"/>
      <c r="AM571" s="784"/>
      <c r="AN571" s="784"/>
      <c r="AO571" s="784"/>
      <c r="AP571" s="784"/>
      <c r="AQ571" s="790"/>
      <c r="AR571" s="1002"/>
    </row>
    <row r="572" spans="1:44" s="24" customFormat="1" x14ac:dyDescent="0.25">
      <c r="A572" s="784"/>
      <c r="B572" s="784"/>
      <c r="C572" s="784"/>
      <c r="D572" s="784"/>
      <c r="E572" s="784"/>
      <c r="F572" s="785"/>
      <c r="G572" s="786"/>
      <c r="H572" s="783"/>
      <c r="I572" s="784"/>
      <c r="J572" s="796"/>
      <c r="K572" s="784"/>
      <c r="L572" s="784"/>
      <c r="M572" s="794"/>
      <c r="N572" s="792"/>
      <c r="O572" s="784"/>
      <c r="P572" s="784"/>
      <c r="Q572" s="784"/>
      <c r="R572" s="784"/>
      <c r="S572" s="790"/>
      <c r="T572" s="784"/>
      <c r="U572" s="784"/>
      <c r="V572" s="784"/>
      <c r="W572" s="784"/>
      <c r="X572" s="784"/>
      <c r="Y572" s="790"/>
      <c r="Z572" s="784"/>
      <c r="AA572" s="784"/>
      <c r="AB572" s="784"/>
      <c r="AC572" s="784"/>
      <c r="AD572" s="784"/>
      <c r="AE572" s="789"/>
      <c r="AF572" s="784"/>
      <c r="AG572" s="784"/>
      <c r="AH572" s="784"/>
      <c r="AI572" s="784"/>
      <c r="AJ572" s="784"/>
      <c r="AK572" s="784"/>
      <c r="AL572" s="784"/>
      <c r="AM572" s="784"/>
      <c r="AN572" s="784"/>
      <c r="AO572" s="784"/>
      <c r="AP572" s="784"/>
      <c r="AQ572" s="790"/>
      <c r="AR572" s="1002"/>
    </row>
    <row r="573" spans="1:44" s="24" customFormat="1" ht="45" x14ac:dyDescent="0.25">
      <c r="A573" s="784">
        <v>142</v>
      </c>
      <c r="B573" s="784">
        <v>297485</v>
      </c>
      <c r="C573" s="784" t="s">
        <v>679</v>
      </c>
      <c r="D573" s="784">
        <v>1.343</v>
      </c>
      <c r="E573" s="784">
        <v>11586.3</v>
      </c>
      <c r="F573" s="785">
        <v>1.343</v>
      </c>
      <c r="G573" s="786">
        <v>11586.3</v>
      </c>
      <c r="H573" s="787"/>
      <c r="I573" s="785"/>
      <c r="J573" s="784"/>
      <c r="K573" s="481"/>
      <c r="L573" s="481"/>
      <c r="M573" s="1003"/>
      <c r="N573" s="792" t="s">
        <v>680</v>
      </c>
      <c r="O573" s="784"/>
      <c r="P573" s="481" t="s">
        <v>363</v>
      </c>
      <c r="Q573" s="483">
        <v>1</v>
      </c>
      <c r="R573" s="483" t="s">
        <v>331</v>
      </c>
      <c r="S573" s="198">
        <v>3000</v>
      </c>
      <c r="T573" s="784">
        <v>0</v>
      </c>
      <c r="U573" s="784">
        <v>1.343</v>
      </c>
      <c r="V573" s="784" t="s">
        <v>9</v>
      </c>
      <c r="W573" s="481">
        <v>1.343</v>
      </c>
      <c r="X573" s="481" t="s">
        <v>5</v>
      </c>
      <c r="Y573" s="789">
        <f>271.7+11586.3</f>
        <v>11858</v>
      </c>
      <c r="Z573" s="483"/>
      <c r="AA573" s="483"/>
      <c r="AB573" s="483"/>
      <c r="AC573" s="483"/>
      <c r="AD573" s="483"/>
      <c r="AE573" s="198"/>
      <c r="AF573" s="481"/>
      <c r="AG573" s="481"/>
      <c r="AH573" s="481"/>
      <c r="AI573" s="481"/>
      <c r="AJ573" s="481"/>
      <c r="AK573" s="481"/>
      <c r="AL573" s="481"/>
      <c r="AM573" s="481"/>
      <c r="AN573" s="481"/>
      <c r="AO573" s="481"/>
      <c r="AP573" s="481"/>
      <c r="AQ573" s="485"/>
      <c r="AR573" s="455"/>
    </row>
    <row r="574" spans="1:44" s="24" customFormat="1" ht="38.25" customHeight="1" x14ac:dyDescent="0.25">
      <c r="A574" s="784"/>
      <c r="B574" s="784"/>
      <c r="C574" s="784"/>
      <c r="D574" s="784"/>
      <c r="E574" s="784"/>
      <c r="F574" s="785"/>
      <c r="G574" s="786"/>
      <c r="H574" s="787"/>
      <c r="I574" s="785"/>
      <c r="J574" s="784"/>
      <c r="K574" s="481"/>
      <c r="L574" s="481"/>
      <c r="M574" s="1003"/>
      <c r="N574" s="479"/>
      <c r="O574" s="481"/>
      <c r="P574" s="481"/>
      <c r="Q574" s="481"/>
      <c r="R574" s="481"/>
      <c r="S574" s="485"/>
      <c r="T574" s="784"/>
      <c r="U574" s="784"/>
      <c r="V574" s="784"/>
      <c r="W574" s="481">
        <v>11586.3</v>
      </c>
      <c r="X574" s="481" t="s">
        <v>8</v>
      </c>
      <c r="Y574" s="789"/>
      <c r="Z574" s="481"/>
      <c r="AA574" s="481"/>
      <c r="AB574" s="481"/>
      <c r="AC574" s="481"/>
      <c r="AD574" s="481"/>
      <c r="AE574" s="485"/>
      <c r="AF574" s="481"/>
      <c r="AG574" s="481"/>
      <c r="AH574" s="481"/>
      <c r="AI574" s="481"/>
      <c r="AJ574" s="481"/>
      <c r="AK574" s="481"/>
      <c r="AL574" s="481"/>
      <c r="AM574" s="481"/>
      <c r="AN574" s="481"/>
      <c r="AO574" s="481"/>
      <c r="AP574" s="481"/>
      <c r="AQ574" s="485"/>
      <c r="AR574" s="455"/>
    </row>
    <row r="575" spans="1:44" s="24" customFormat="1" x14ac:dyDescent="0.25">
      <c r="A575" s="784"/>
      <c r="B575" s="784"/>
      <c r="C575" s="784"/>
      <c r="D575" s="784"/>
      <c r="E575" s="784"/>
      <c r="F575" s="785"/>
      <c r="G575" s="786"/>
      <c r="H575" s="787"/>
      <c r="I575" s="785"/>
      <c r="J575" s="784"/>
      <c r="K575" s="481"/>
      <c r="L575" s="481"/>
      <c r="M575" s="1003"/>
      <c r="N575" s="479"/>
      <c r="O575" s="481"/>
      <c r="P575" s="481"/>
      <c r="Q575" s="481"/>
      <c r="R575" s="481"/>
      <c r="S575" s="485"/>
      <c r="T575" s="784">
        <v>0</v>
      </c>
      <c r="U575" s="784">
        <v>1.343</v>
      </c>
      <c r="V575" s="784" t="s">
        <v>10</v>
      </c>
      <c r="W575" s="481">
        <v>1.343</v>
      </c>
      <c r="X575" s="481" t="s">
        <v>5</v>
      </c>
      <c r="Y575" s="789">
        <v>47.8</v>
      </c>
      <c r="Z575" s="481"/>
      <c r="AA575" s="481"/>
      <c r="AB575" s="481"/>
      <c r="AC575" s="481"/>
      <c r="AD575" s="481"/>
      <c r="AE575" s="485"/>
      <c r="AF575" s="481"/>
      <c r="AG575" s="481"/>
      <c r="AH575" s="481"/>
      <c r="AI575" s="481"/>
      <c r="AJ575" s="481"/>
      <c r="AK575" s="481"/>
      <c r="AL575" s="481"/>
      <c r="AM575" s="481"/>
      <c r="AN575" s="481"/>
      <c r="AO575" s="481"/>
      <c r="AP575" s="481"/>
      <c r="AQ575" s="485"/>
      <c r="AR575" s="455"/>
    </row>
    <row r="576" spans="1:44" s="24" customFormat="1" x14ac:dyDescent="0.25">
      <c r="A576" s="784"/>
      <c r="B576" s="784"/>
      <c r="C576" s="784"/>
      <c r="D576" s="784"/>
      <c r="E576" s="784"/>
      <c r="F576" s="785"/>
      <c r="G576" s="786"/>
      <c r="H576" s="787"/>
      <c r="I576" s="785"/>
      <c r="J576" s="784"/>
      <c r="K576" s="481"/>
      <c r="L576" s="481"/>
      <c r="M576" s="1003"/>
      <c r="N576" s="479"/>
      <c r="O576" s="481"/>
      <c r="P576" s="481"/>
      <c r="Q576" s="481"/>
      <c r="R576" s="481"/>
      <c r="S576" s="485"/>
      <c r="T576" s="784"/>
      <c r="U576" s="784"/>
      <c r="V576" s="784"/>
      <c r="W576" s="481">
        <v>56.3</v>
      </c>
      <c r="X576" s="481" t="s">
        <v>8</v>
      </c>
      <c r="Y576" s="789"/>
      <c r="Z576" s="481"/>
      <c r="AA576" s="481"/>
      <c r="AB576" s="481"/>
      <c r="AC576" s="481"/>
      <c r="AD576" s="481"/>
      <c r="AE576" s="485"/>
      <c r="AF576" s="481"/>
      <c r="AG576" s="481"/>
      <c r="AH576" s="481"/>
      <c r="AI576" s="481"/>
      <c r="AJ576" s="481"/>
      <c r="AK576" s="481"/>
      <c r="AL576" s="481"/>
      <c r="AM576" s="481"/>
      <c r="AN576" s="481"/>
      <c r="AO576" s="481"/>
      <c r="AP576" s="481"/>
      <c r="AQ576" s="485"/>
      <c r="AR576" s="455"/>
    </row>
    <row r="577" spans="1:44" s="24" customFormat="1" x14ac:dyDescent="0.25">
      <c r="A577" s="784"/>
      <c r="B577" s="784"/>
      <c r="C577" s="784"/>
      <c r="D577" s="784"/>
      <c r="E577" s="784"/>
      <c r="F577" s="785"/>
      <c r="G577" s="786"/>
      <c r="H577" s="535"/>
      <c r="I577" s="481"/>
      <c r="J577" s="481"/>
      <c r="K577" s="481"/>
      <c r="L577" s="481"/>
      <c r="M577" s="527"/>
      <c r="N577" s="479"/>
      <c r="O577" s="481"/>
      <c r="P577" s="481"/>
      <c r="Q577" s="481"/>
      <c r="R577" s="481"/>
      <c r="S577" s="485"/>
      <c r="T577" s="481"/>
      <c r="U577" s="481"/>
      <c r="V577" s="481"/>
      <c r="W577" s="481"/>
      <c r="X577" s="481"/>
      <c r="Y577" s="485"/>
      <c r="Z577" s="481"/>
      <c r="AA577" s="481"/>
      <c r="AB577" s="481"/>
      <c r="AC577" s="481"/>
      <c r="AD577" s="481"/>
      <c r="AE577" s="485"/>
      <c r="AF577" s="481"/>
      <c r="AG577" s="481"/>
      <c r="AH577" s="481"/>
      <c r="AI577" s="481"/>
      <c r="AJ577" s="481"/>
      <c r="AK577" s="481"/>
      <c r="AL577" s="481"/>
      <c r="AM577" s="481"/>
      <c r="AN577" s="481"/>
      <c r="AO577" s="481"/>
      <c r="AP577" s="481"/>
      <c r="AQ577" s="485"/>
      <c r="AR577" s="455"/>
    </row>
    <row r="578" spans="1:44" s="24" customFormat="1" ht="45" x14ac:dyDescent="0.25">
      <c r="A578" s="784">
        <v>143</v>
      </c>
      <c r="B578" s="784">
        <v>297796</v>
      </c>
      <c r="C578" s="784" t="s">
        <v>681</v>
      </c>
      <c r="D578" s="784">
        <v>1.474</v>
      </c>
      <c r="E578" s="784">
        <v>13984.4</v>
      </c>
      <c r="F578" s="785">
        <v>1.474</v>
      </c>
      <c r="G578" s="786">
        <v>13984.4</v>
      </c>
      <c r="H578" s="787"/>
      <c r="I578" s="785"/>
      <c r="J578" s="784"/>
      <c r="K578" s="784"/>
      <c r="L578" s="784"/>
      <c r="M578" s="1003"/>
      <c r="N578" s="792"/>
      <c r="O578" s="784"/>
      <c r="P578" s="784"/>
      <c r="Q578" s="784"/>
      <c r="R578" s="784"/>
      <c r="S578" s="790"/>
      <c r="T578" s="784">
        <v>0</v>
      </c>
      <c r="U578" s="784">
        <v>1.474</v>
      </c>
      <c r="V578" s="784" t="s">
        <v>9</v>
      </c>
      <c r="W578" s="481">
        <v>1.474</v>
      </c>
      <c r="X578" s="481" t="s">
        <v>5</v>
      </c>
      <c r="Y578" s="789">
        <f>13984.4+1257.5</f>
        <v>15241.9</v>
      </c>
      <c r="Z578" s="784"/>
      <c r="AA578" s="784"/>
      <c r="AB578" s="784"/>
      <c r="AC578" s="784"/>
      <c r="AD578" s="784"/>
      <c r="AE578" s="790"/>
      <c r="AF578" s="784"/>
      <c r="AG578" s="784"/>
      <c r="AH578" s="784"/>
      <c r="AI578" s="784"/>
      <c r="AJ578" s="784"/>
      <c r="AK578" s="784"/>
      <c r="AL578" s="784" t="s">
        <v>682</v>
      </c>
      <c r="AM578" s="784"/>
      <c r="AN578" s="481" t="s">
        <v>363</v>
      </c>
      <c r="AO578" s="483">
        <v>1</v>
      </c>
      <c r="AP578" s="483" t="s">
        <v>331</v>
      </c>
      <c r="AQ578" s="198">
        <v>2000</v>
      </c>
      <c r="AR578" s="1002"/>
    </row>
    <row r="579" spans="1:44" s="24" customFormat="1" x14ac:dyDescent="0.25">
      <c r="A579" s="784"/>
      <c r="B579" s="784"/>
      <c r="C579" s="784"/>
      <c r="D579" s="784"/>
      <c r="E579" s="784"/>
      <c r="F579" s="785"/>
      <c r="G579" s="786"/>
      <c r="H579" s="787"/>
      <c r="I579" s="785"/>
      <c r="J579" s="784"/>
      <c r="K579" s="784"/>
      <c r="L579" s="784"/>
      <c r="M579" s="1003"/>
      <c r="N579" s="792"/>
      <c r="O579" s="784"/>
      <c r="P579" s="784"/>
      <c r="Q579" s="784"/>
      <c r="R579" s="784"/>
      <c r="S579" s="790"/>
      <c r="T579" s="784"/>
      <c r="U579" s="784"/>
      <c r="V579" s="784"/>
      <c r="W579" s="481">
        <v>13984.4</v>
      </c>
      <c r="X579" s="481" t="s">
        <v>8</v>
      </c>
      <c r="Y579" s="789"/>
      <c r="Z579" s="784"/>
      <c r="AA579" s="784"/>
      <c r="AB579" s="784"/>
      <c r="AC579" s="784"/>
      <c r="AD579" s="784"/>
      <c r="AE579" s="790"/>
      <c r="AF579" s="784"/>
      <c r="AG579" s="784"/>
      <c r="AH579" s="784"/>
      <c r="AI579" s="784"/>
      <c r="AJ579" s="784"/>
      <c r="AK579" s="784"/>
      <c r="AL579" s="784"/>
      <c r="AM579" s="784"/>
      <c r="AN579" s="784"/>
      <c r="AO579" s="784"/>
      <c r="AP579" s="784"/>
      <c r="AQ579" s="790"/>
      <c r="AR579" s="1002"/>
    </row>
    <row r="580" spans="1:44" s="24" customFormat="1" ht="22.5" customHeight="1" x14ac:dyDescent="0.25">
      <c r="A580" s="784"/>
      <c r="B580" s="784"/>
      <c r="C580" s="784"/>
      <c r="D580" s="784"/>
      <c r="E580" s="784"/>
      <c r="F580" s="785"/>
      <c r="G580" s="786"/>
      <c r="H580" s="787"/>
      <c r="I580" s="785"/>
      <c r="J580" s="784"/>
      <c r="K580" s="784"/>
      <c r="L580" s="784"/>
      <c r="M580" s="1003"/>
      <c r="N580" s="792"/>
      <c r="O580" s="784"/>
      <c r="P580" s="784"/>
      <c r="Q580" s="784"/>
      <c r="R580" s="784"/>
      <c r="S580" s="790"/>
      <c r="T580" s="784">
        <v>0</v>
      </c>
      <c r="U580" s="784">
        <v>1.474</v>
      </c>
      <c r="V580" s="784" t="s">
        <v>10</v>
      </c>
      <c r="W580" s="481">
        <v>1.474</v>
      </c>
      <c r="X580" s="481" t="s">
        <v>5</v>
      </c>
      <c r="Y580" s="789">
        <v>139.4</v>
      </c>
      <c r="Z580" s="784"/>
      <c r="AA580" s="784"/>
      <c r="AB580" s="784"/>
      <c r="AC580" s="784"/>
      <c r="AD580" s="784"/>
      <c r="AE580" s="790"/>
      <c r="AF580" s="784"/>
      <c r="AG580" s="784"/>
      <c r="AH580" s="784"/>
      <c r="AI580" s="784"/>
      <c r="AJ580" s="784"/>
      <c r="AK580" s="784"/>
      <c r="AL580" s="784"/>
      <c r="AM580" s="784"/>
      <c r="AN580" s="784"/>
      <c r="AO580" s="784"/>
      <c r="AP580" s="784"/>
      <c r="AQ580" s="790"/>
      <c r="AR580" s="1002"/>
    </row>
    <row r="581" spans="1:44" s="24" customFormat="1" x14ac:dyDescent="0.25">
      <c r="A581" s="784"/>
      <c r="B581" s="784"/>
      <c r="C581" s="784"/>
      <c r="D581" s="784"/>
      <c r="E581" s="784"/>
      <c r="F581" s="785"/>
      <c r="G581" s="786"/>
      <c r="H581" s="787"/>
      <c r="I581" s="785"/>
      <c r="J581" s="784"/>
      <c r="K581" s="784"/>
      <c r="L581" s="784"/>
      <c r="M581" s="1003"/>
      <c r="N581" s="792"/>
      <c r="O581" s="784"/>
      <c r="P581" s="784"/>
      <c r="Q581" s="784"/>
      <c r="R581" s="784"/>
      <c r="S581" s="790"/>
      <c r="T581" s="784"/>
      <c r="U581" s="784"/>
      <c r="V581" s="784"/>
      <c r="W581" s="784">
        <v>164.1</v>
      </c>
      <c r="X581" s="784" t="s">
        <v>8</v>
      </c>
      <c r="Y581" s="789"/>
      <c r="Z581" s="784"/>
      <c r="AA581" s="784"/>
      <c r="AB581" s="784"/>
      <c r="AC581" s="784"/>
      <c r="AD581" s="784"/>
      <c r="AE581" s="790"/>
      <c r="AF581" s="784"/>
      <c r="AG581" s="784"/>
      <c r="AH581" s="784"/>
      <c r="AI581" s="784"/>
      <c r="AJ581" s="784"/>
      <c r="AK581" s="784"/>
      <c r="AL581" s="784"/>
      <c r="AM581" s="784"/>
      <c r="AN581" s="784"/>
      <c r="AO581" s="784"/>
      <c r="AP581" s="784"/>
      <c r="AQ581" s="790"/>
      <c r="AR581" s="1002"/>
    </row>
    <row r="582" spans="1:44" s="24" customFormat="1" x14ac:dyDescent="0.25">
      <c r="A582" s="784"/>
      <c r="B582" s="784"/>
      <c r="C582" s="784"/>
      <c r="D582" s="784"/>
      <c r="E582" s="784"/>
      <c r="F582" s="785"/>
      <c r="G582" s="786"/>
      <c r="H582" s="787"/>
      <c r="I582" s="785"/>
      <c r="J582" s="784"/>
      <c r="K582" s="784"/>
      <c r="L582" s="784"/>
      <c r="M582" s="1003"/>
      <c r="N582" s="792"/>
      <c r="O582" s="784"/>
      <c r="P582" s="784"/>
      <c r="Q582" s="784"/>
      <c r="R582" s="784"/>
      <c r="S582" s="790"/>
      <c r="T582" s="784"/>
      <c r="U582" s="784"/>
      <c r="V582" s="784"/>
      <c r="W582" s="784"/>
      <c r="X582" s="784"/>
      <c r="Y582" s="789"/>
      <c r="Z582" s="784"/>
      <c r="AA582" s="784"/>
      <c r="AB582" s="784"/>
      <c r="AC582" s="784"/>
      <c r="AD582" s="784"/>
      <c r="AE582" s="790"/>
      <c r="AF582" s="784"/>
      <c r="AG582" s="784"/>
      <c r="AH582" s="784"/>
      <c r="AI582" s="784"/>
      <c r="AJ582" s="784"/>
      <c r="AK582" s="784"/>
      <c r="AL582" s="784"/>
      <c r="AM582" s="784"/>
      <c r="AN582" s="784"/>
      <c r="AO582" s="784"/>
      <c r="AP582" s="784"/>
      <c r="AQ582" s="790"/>
      <c r="AR582" s="1002"/>
    </row>
    <row r="583" spans="1:44" s="24" customFormat="1" x14ac:dyDescent="0.25">
      <c r="A583" s="481">
        <v>144</v>
      </c>
      <c r="B583" s="481">
        <v>297824</v>
      </c>
      <c r="C583" s="481" t="s">
        <v>683</v>
      </c>
      <c r="D583" s="481">
        <v>0.66</v>
      </c>
      <c r="E583" s="481">
        <v>3084.6</v>
      </c>
      <c r="F583" s="483">
        <v>0.66</v>
      </c>
      <c r="G583" s="486">
        <v>3084.6</v>
      </c>
      <c r="H583" s="535"/>
      <c r="I583" s="481"/>
      <c r="J583" s="481"/>
      <c r="K583" s="481"/>
      <c r="L583" s="481"/>
      <c r="M583" s="527"/>
      <c r="N583" s="479"/>
      <c r="O583" s="481"/>
      <c r="P583" s="481"/>
      <c r="Q583" s="481"/>
      <c r="R583" s="481"/>
      <c r="S583" s="485"/>
      <c r="T583" s="481"/>
      <c r="U583" s="481"/>
      <c r="V583" s="481"/>
      <c r="W583" s="481"/>
      <c r="X583" s="481"/>
      <c r="Y583" s="485"/>
      <c r="Z583" s="481"/>
      <c r="AA583" s="481"/>
      <c r="AB583" s="481"/>
      <c r="AC583" s="481"/>
      <c r="AD583" s="481"/>
      <c r="AE583" s="485"/>
      <c r="AF583" s="481"/>
      <c r="AG583" s="481"/>
      <c r="AH583" s="481"/>
      <c r="AI583" s="481"/>
      <c r="AJ583" s="481"/>
      <c r="AK583" s="481"/>
      <c r="AL583" s="481"/>
      <c r="AM583" s="481"/>
      <c r="AN583" s="481"/>
      <c r="AO583" s="481"/>
      <c r="AP583" s="481"/>
      <c r="AQ583" s="485"/>
      <c r="AR583" s="455"/>
    </row>
    <row r="584" spans="1:44" s="24" customFormat="1" ht="25.5" customHeight="1" x14ac:dyDescent="0.25">
      <c r="A584" s="481">
        <v>145</v>
      </c>
      <c r="B584" s="481">
        <v>298837</v>
      </c>
      <c r="C584" s="481" t="s">
        <v>684</v>
      </c>
      <c r="D584" s="481">
        <v>0.63</v>
      </c>
      <c r="E584" s="481">
        <v>3269.3</v>
      </c>
      <c r="F584" s="483">
        <v>0.63</v>
      </c>
      <c r="G584" s="486">
        <v>3269.3</v>
      </c>
      <c r="H584" s="535"/>
      <c r="I584" s="481"/>
      <c r="J584" s="481"/>
      <c r="K584" s="481"/>
      <c r="L584" s="481"/>
      <c r="M584" s="527"/>
      <c r="N584" s="479"/>
      <c r="O584" s="481"/>
      <c r="P584" s="481"/>
      <c r="Q584" s="481"/>
      <c r="R584" s="481"/>
      <c r="S584" s="485"/>
      <c r="T584" s="481"/>
      <c r="U584" s="481"/>
      <c r="V584" s="481"/>
      <c r="W584" s="481"/>
      <c r="X584" s="481"/>
      <c r="Y584" s="485"/>
      <c r="Z584" s="481"/>
      <c r="AA584" s="481"/>
      <c r="AB584" s="481"/>
      <c r="AC584" s="481"/>
      <c r="AD584" s="481"/>
      <c r="AE584" s="485"/>
      <c r="AF584" s="481"/>
      <c r="AG584" s="481"/>
      <c r="AH584" s="481"/>
      <c r="AI584" s="481"/>
      <c r="AJ584" s="481"/>
      <c r="AK584" s="481"/>
      <c r="AL584" s="481"/>
      <c r="AM584" s="481"/>
      <c r="AN584" s="481"/>
      <c r="AO584" s="481"/>
      <c r="AP584" s="481"/>
      <c r="AQ584" s="485"/>
      <c r="AR584" s="455"/>
    </row>
    <row r="585" spans="1:44" s="24" customFormat="1" ht="25.5" customHeight="1" x14ac:dyDescent="0.25">
      <c r="A585" s="481">
        <v>146</v>
      </c>
      <c r="B585" s="481">
        <v>297411</v>
      </c>
      <c r="C585" s="481" t="s">
        <v>685</v>
      </c>
      <c r="D585" s="481">
        <v>0.51100000000000001</v>
      </c>
      <c r="E585" s="481">
        <v>3416.8</v>
      </c>
      <c r="F585" s="483">
        <v>0.51100000000000001</v>
      </c>
      <c r="G585" s="486">
        <v>3416.8</v>
      </c>
      <c r="H585" s="535"/>
      <c r="I585" s="481"/>
      <c r="J585" s="481"/>
      <c r="K585" s="481"/>
      <c r="L585" s="481"/>
      <c r="M585" s="527"/>
      <c r="N585" s="479"/>
      <c r="O585" s="481"/>
      <c r="P585" s="481"/>
      <c r="Q585" s="481"/>
      <c r="R585" s="481"/>
      <c r="S585" s="485"/>
      <c r="T585" s="481"/>
      <c r="U585" s="481"/>
      <c r="V585" s="481"/>
      <c r="W585" s="481"/>
      <c r="X585" s="481"/>
      <c r="Y585" s="485"/>
      <c r="Z585" s="481"/>
      <c r="AA585" s="481"/>
      <c r="AB585" s="481"/>
      <c r="AC585" s="481"/>
      <c r="AD585" s="481"/>
      <c r="AE585" s="485"/>
      <c r="AF585" s="481"/>
      <c r="AG585" s="481"/>
      <c r="AH585" s="481"/>
      <c r="AI585" s="481"/>
      <c r="AJ585" s="481"/>
      <c r="AK585" s="481"/>
      <c r="AL585" s="481"/>
      <c r="AM585" s="481"/>
      <c r="AN585" s="481"/>
      <c r="AO585" s="481"/>
      <c r="AP585" s="481"/>
      <c r="AQ585" s="485"/>
      <c r="AR585" s="455"/>
    </row>
    <row r="586" spans="1:44" s="24" customFormat="1" ht="40.5" customHeight="1" x14ac:dyDescent="0.25">
      <c r="A586" s="784">
        <v>147</v>
      </c>
      <c r="B586" s="784">
        <v>298048</v>
      </c>
      <c r="C586" s="784" t="s">
        <v>326</v>
      </c>
      <c r="D586" s="784">
        <v>5.359</v>
      </c>
      <c r="E586" s="784">
        <v>63804.9</v>
      </c>
      <c r="F586" s="785">
        <v>5.359</v>
      </c>
      <c r="G586" s="786">
        <v>63804.9</v>
      </c>
      <c r="H586" s="783" t="s">
        <v>686</v>
      </c>
      <c r="I586" s="784"/>
      <c r="J586" s="481" t="s">
        <v>333</v>
      </c>
      <c r="K586" s="481">
        <v>1</v>
      </c>
      <c r="L586" s="481" t="s">
        <v>12</v>
      </c>
      <c r="M586" s="567">
        <v>1081.72531</v>
      </c>
      <c r="N586" s="479"/>
      <c r="O586" s="481"/>
      <c r="P586" s="481"/>
      <c r="Q586" s="481"/>
      <c r="R586" s="481"/>
      <c r="S586" s="485"/>
      <c r="T586" s="784" t="s">
        <v>686</v>
      </c>
      <c r="U586" s="784"/>
      <c r="V586" s="481" t="s">
        <v>440</v>
      </c>
      <c r="W586" s="481">
        <v>70</v>
      </c>
      <c r="X586" s="481" t="s">
        <v>14</v>
      </c>
      <c r="Y586" s="485">
        <v>210</v>
      </c>
      <c r="Z586" s="481"/>
      <c r="AA586" s="481"/>
      <c r="AB586" s="481"/>
      <c r="AC586" s="481"/>
      <c r="AD586" s="481"/>
      <c r="AE586" s="485"/>
      <c r="AF586" s="784" t="s">
        <v>687</v>
      </c>
      <c r="AG586" s="784"/>
      <c r="AH586" s="481" t="s">
        <v>333</v>
      </c>
      <c r="AI586" s="481">
        <v>1</v>
      </c>
      <c r="AJ586" s="481" t="s">
        <v>331</v>
      </c>
      <c r="AK586" s="481">
        <v>1250</v>
      </c>
      <c r="AL586" s="481"/>
      <c r="AM586" s="481"/>
      <c r="AN586" s="481"/>
      <c r="AO586" s="481"/>
      <c r="AP586" s="481"/>
      <c r="AQ586" s="485"/>
      <c r="AR586" s="455"/>
    </row>
    <row r="587" spans="1:44" s="24" customFormat="1" ht="25.5" customHeight="1" x14ac:dyDescent="0.25">
      <c r="A587" s="784"/>
      <c r="B587" s="784"/>
      <c r="C587" s="784"/>
      <c r="D587" s="784"/>
      <c r="E587" s="784"/>
      <c r="F587" s="785"/>
      <c r="G587" s="786"/>
      <c r="H587" s="797" t="s">
        <v>686</v>
      </c>
      <c r="I587" s="798"/>
      <c r="J587" s="480" t="s">
        <v>750</v>
      </c>
      <c r="K587" s="480">
        <v>52.8</v>
      </c>
      <c r="L587" s="480" t="s">
        <v>6</v>
      </c>
      <c r="M587" s="572">
        <v>22.79102</v>
      </c>
      <c r="N587" s="792"/>
      <c r="O587" s="784"/>
      <c r="P587" s="784"/>
      <c r="Q587" s="784"/>
      <c r="R587" s="784"/>
      <c r="S587" s="790"/>
      <c r="T587" s="784" t="s">
        <v>686</v>
      </c>
      <c r="U587" s="784"/>
      <c r="V587" s="784" t="s">
        <v>44</v>
      </c>
      <c r="W587" s="784">
        <v>8</v>
      </c>
      <c r="X587" s="784" t="s">
        <v>331</v>
      </c>
      <c r="Y587" s="790">
        <v>100</v>
      </c>
      <c r="Z587" s="784"/>
      <c r="AA587" s="784"/>
      <c r="AB587" s="784"/>
      <c r="AC587" s="784"/>
      <c r="AD587" s="784"/>
      <c r="AE587" s="790"/>
      <c r="AF587" s="784" t="s">
        <v>519</v>
      </c>
      <c r="AG587" s="784"/>
      <c r="AH587" s="784" t="s">
        <v>333</v>
      </c>
      <c r="AI587" s="784">
        <v>1</v>
      </c>
      <c r="AJ587" s="784" t="s">
        <v>331</v>
      </c>
      <c r="AK587" s="784">
        <v>1310</v>
      </c>
      <c r="AL587" s="784"/>
      <c r="AM587" s="784"/>
      <c r="AN587" s="784"/>
      <c r="AO587" s="784"/>
      <c r="AP587" s="784"/>
      <c r="AQ587" s="790"/>
      <c r="AR587" s="1002"/>
    </row>
    <row r="588" spans="1:44" s="24" customFormat="1" x14ac:dyDescent="0.25">
      <c r="A588" s="784"/>
      <c r="B588" s="784"/>
      <c r="C588" s="784"/>
      <c r="D588" s="784"/>
      <c r="E588" s="784"/>
      <c r="F588" s="785"/>
      <c r="G588" s="786"/>
      <c r="H588" s="536"/>
      <c r="I588" s="483"/>
      <c r="J588" s="483"/>
      <c r="K588" s="483"/>
      <c r="L588" s="483"/>
      <c r="M588" s="529"/>
      <c r="N588" s="792"/>
      <c r="O588" s="784"/>
      <c r="P588" s="784"/>
      <c r="Q588" s="784"/>
      <c r="R588" s="784"/>
      <c r="S588" s="790"/>
      <c r="T588" s="784"/>
      <c r="U588" s="784"/>
      <c r="V588" s="784"/>
      <c r="W588" s="784"/>
      <c r="X588" s="784"/>
      <c r="Y588" s="790"/>
      <c r="Z588" s="784"/>
      <c r="AA588" s="784"/>
      <c r="AB588" s="784"/>
      <c r="AC588" s="784"/>
      <c r="AD588" s="784"/>
      <c r="AE588" s="790"/>
      <c r="AF588" s="784"/>
      <c r="AG588" s="784"/>
      <c r="AH588" s="784"/>
      <c r="AI588" s="784"/>
      <c r="AJ588" s="784"/>
      <c r="AK588" s="784"/>
      <c r="AL588" s="784"/>
      <c r="AM588" s="784"/>
      <c r="AN588" s="784"/>
      <c r="AO588" s="784"/>
      <c r="AP588" s="784"/>
      <c r="AQ588" s="790"/>
      <c r="AR588" s="1002"/>
    </row>
    <row r="589" spans="1:44" s="24" customFormat="1" x14ac:dyDescent="0.25">
      <c r="A589" s="784"/>
      <c r="B589" s="784"/>
      <c r="C589" s="784"/>
      <c r="D589" s="784"/>
      <c r="E589" s="784"/>
      <c r="F589" s="785"/>
      <c r="G589" s="786"/>
      <c r="H589" s="536"/>
      <c r="I589" s="483"/>
      <c r="J589" s="483"/>
      <c r="K589" s="483"/>
      <c r="L589" s="483"/>
      <c r="M589" s="529"/>
      <c r="N589" s="792"/>
      <c r="O589" s="784"/>
      <c r="P589" s="784"/>
      <c r="Q589" s="784"/>
      <c r="R589" s="784"/>
      <c r="S589" s="790"/>
      <c r="T589" s="784" t="s">
        <v>688</v>
      </c>
      <c r="U589" s="784"/>
      <c r="V589" s="481" t="s">
        <v>44</v>
      </c>
      <c r="W589" s="481">
        <v>8</v>
      </c>
      <c r="X589" s="481" t="s">
        <v>331</v>
      </c>
      <c r="Y589" s="485">
        <v>100</v>
      </c>
      <c r="Z589" s="784"/>
      <c r="AA589" s="784"/>
      <c r="AB589" s="784"/>
      <c r="AC589" s="784"/>
      <c r="AD589" s="784"/>
      <c r="AE589" s="790"/>
      <c r="AF589" s="784"/>
      <c r="AG589" s="784"/>
      <c r="AH589" s="784"/>
      <c r="AI589" s="784"/>
      <c r="AJ589" s="784"/>
      <c r="AK589" s="784"/>
      <c r="AL589" s="784"/>
      <c r="AM589" s="784"/>
      <c r="AN589" s="784"/>
      <c r="AO589" s="784"/>
      <c r="AP589" s="784"/>
      <c r="AQ589" s="790"/>
      <c r="AR589" s="1002"/>
    </row>
    <row r="590" spans="1:44" s="24" customFormat="1" x14ac:dyDescent="0.25">
      <c r="A590" s="784"/>
      <c r="B590" s="784"/>
      <c r="C590" s="784"/>
      <c r="D590" s="784"/>
      <c r="E590" s="784"/>
      <c r="F590" s="785"/>
      <c r="G590" s="786"/>
      <c r="H590" s="536"/>
      <c r="I590" s="483"/>
      <c r="J590" s="483"/>
      <c r="K590" s="483"/>
      <c r="L590" s="483"/>
      <c r="M590" s="529"/>
      <c r="N590" s="792"/>
      <c r="O590" s="784"/>
      <c r="P590" s="784"/>
      <c r="Q590" s="784"/>
      <c r="R590" s="784"/>
      <c r="S590" s="790"/>
      <c r="T590" s="784" t="s">
        <v>689</v>
      </c>
      <c r="U590" s="784"/>
      <c r="V590" s="481" t="s">
        <v>44</v>
      </c>
      <c r="W590" s="481">
        <v>8</v>
      </c>
      <c r="X590" s="481" t="s">
        <v>331</v>
      </c>
      <c r="Y590" s="485">
        <v>100</v>
      </c>
      <c r="Z590" s="784"/>
      <c r="AA590" s="784"/>
      <c r="AB590" s="784"/>
      <c r="AC590" s="784"/>
      <c r="AD590" s="784"/>
      <c r="AE590" s="790"/>
      <c r="AF590" s="784"/>
      <c r="AG590" s="784"/>
      <c r="AH590" s="784"/>
      <c r="AI590" s="784"/>
      <c r="AJ590" s="784"/>
      <c r="AK590" s="784"/>
      <c r="AL590" s="784"/>
      <c r="AM590" s="784"/>
      <c r="AN590" s="784"/>
      <c r="AO590" s="784"/>
      <c r="AP590" s="784"/>
      <c r="AQ590" s="790"/>
      <c r="AR590" s="1002"/>
    </row>
    <row r="591" spans="1:44" s="24" customFormat="1" ht="25.5" customHeight="1" x14ac:dyDescent="0.25">
      <c r="A591" s="784"/>
      <c r="B591" s="784"/>
      <c r="C591" s="784"/>
      <c r="D591" s="784"/>
      <c r="E591" s="784"/>
      <c r="F591" s="785"/>
      <c r="G591" s="786"/>
      <c r="H591" s="536"/>
      <c r="I591" s="483"/>
      <c r="J591" s="483"/>
      <c r="K591" s="483"/>
      <c r="L591" s="483"/>
      <c r="M591" s="529"/>
      <c r="N591" s="792"/>
      <c r="O591" s="784"/>
      <c r="P591" s="784"/>
      <c r="Q591" s="784"/>
      <c r="R591" s="784"/>
      <c r="S591" s="790"/>
      <c r="T591" s="784" t="s">
        <v>689</v>
      </c>
      <c r="U591" s="784"/>
      <c r="V591" s="784" t="s">
        <v>336</v>
      </c>
      <c r="W591" s="784">
        <v>100</v>
      </c>
      <c r="X591" s="784" t="s">
        <v>14</v>
      </c>
      <c r="Y591" s="790">
        <v>300</v>
      </c>
      <c r="Z591" s="784"/>
      <c r="AA591" s="784"/>
      <c r="AB591" s="784"/>
      <c r="AC591" s="784"/>
      <c r="AD591" s="784"/>
      <c r="AE591" s="790"/>
      <c r="AF591" s="784"/>
      <c r="AG591" s="784"/>
      <c r="AH591" s="784"/>
      <c r="AI591" s="784"/>
      <c r="AJ591" s="784"/>
      <c r="AK591" s="784"/>
      <c r="AL591" s="784"/>
      <c r="AM591" s="784"/>
      <c r="AN591" s="784"/>
      <c r="AO591" s="784"/>
      <c r="AP591" s="784"/>
      <c r="AQ591" s="790"/>
      <c r="AR591" s="1002"/>
    </row>
    <row r="592" spans="1:44" s="24" customFormat="1" x14ac:dyDescent="0.25">
      <c r="A592" s="784"/>
      <c r="B592" s="784"/>
      <c r="C592" s="784"/>
      <c r="D592" s="784"/>
      <c r="E592" s="784"/>
      <c r="F592" s="785"/>
      <c r="G592" s="786"/>
      <c r="H592" s="536"/>
      <c r="I592" s="483"/>
      <c r="J592" s="483"/>
      <c r="K592" s="483"/>
      <c r="L592" s="483"/>
      <c r="M592" s="529"/>
      <c r="N592" s="792"/>
      <c r="O592" s="784"/>
      <c r="P592" s="784"/>
      <c r="Q592" s="784"/>
      <c r="R592" s="784"/>
      <c r="S592" s="790"/>
      <c r="T592" s="784"/>
      <c r="U592" s="784"/>
      <c r="V592" s="784"/>
      <c r="W592" s="784"/>
      <c r="X592" s="784"/>
      <c r="Y592" s="790"/>
      <c r="Z592" s="784"/>
      <c r="AA592" s="784"/>
      <c r="AB592" s="784"/>
      <c r="AC592" s="784"/>
      <c r="AD592" s="784"/>
      <c r="AE592" s="790"/>
      <c r="AF592" s="784"/>
      <c r="AG592" s="784"/>
      <c r="AH592" s="784"/>
      <c r="AI592" s="784"/>
      <c r="AJ592" s="784"/>
      <c r="AK592" s="784"/>
      <c r="AL592" s="784"/>
      <c r="AM592" s="784"/>
      <c r="AN592" s="784"/>
      <c r="AO592" s="784"/>
      <c r="AP592" s="784"/>
      <c r="AQ592" s="790"/>
      <c r="AR592" s="1002"/>
    </row>
    <row r="593" spans="1:44" s="24" customFormat="1" x14ac:dyDescent="0.25">
      <c r="A593" s="784">
        <v>148</v>
      </c>
      <c r="B593" s="784">
        <v>298178</v>
      </c>
      <c r="C593" s="784" t="s">
        <v>690</v>
      </c>
      <c r="D593" s="784">
        <v>3.8380000000000001</v>
      </c>
      <c r="E593" s="784">
        <v>19616.5</v>
      </c>
      <c r="F593" s="785">
        <v>3.8380000000000001</v>
      </c>
      <c r="G593" s="786">
        <v>19616.5</v>
      </c>
      <c r="H593" s="783"/>
      <c r="I593" s="784"/>
      <c r="J593" s="784"/>
      <c r="K593" s="784"/>
      <c r="L593" s="784"/>
      <c r="M593" s="794"/>
      <c r="N593" s="792"/>
      <c r="O593" s="784"/>
      <c r="P593" s="784" t="s">
        <v>9</v>
      </c>
      <c r="Q593" s="481">
        <v>3.8380000000000001</v>
      </c>
      <c r="R593" s="481" t="s">
        <v>5</v>
      </c>
      <c r="S593" s="785">
        <v>19616.5</v>
      </c>
      <c r="T593" s="784"/>
      <c r="U593" s="784"/>
      <c r="V593" s="784"/>
      <c r="W593" s="790"/>
      <c r="X593" s="784"/>
      <c r="Y593" s="784"/>
      <c r="Z593" s="784"/>
      <c r="AA593" s="784"/>
      <c r="AB593" s="784"/>
      <c r="AC593" s="790"/>
      <c r="AD593" s="784"/>
      <c r="AE593" s="784"/>
      <c r="AF593" s="784"/>
      <c r="AG593" s="784"/>
      <c r="AH593" s="784"/>
      <c r="AI593" s="790"/>
      <c r="AJ593" s="785"/>
      <c r="AK593" s="785"/>
      <c r="AL593" s="784"/>
      <c r="AM593" s="784"/>
      <c r="AN593" s="784"/>
      <c r="AO593" s="784"/>
      <c r="AP593" s="784"/>
      <c r="AQ593" s="790"/>
      <c r="AR593" s="1002"/>
    </row>
    <row r="594" spans="1:44" s="24" customFormat="1" x14ac:dyDescent="0.25">
      <c r="A594" s="784"/>
      <c r="B594" s="784"/>
      <c r="C594" s="784"/>
      <c r="D594" s="784"/>
      <c r="E594" s="784"/>
      <c r="F594" s="785"/>
      <c r="G594" s="786"/>
      <c r="H594" s="783"/>
      <c r="I594" s="784"/>
      <c r="J594" s="784"/>
      <c r="K594" s="784"/>
      <c r="L594" s="784"/>
      <c r="M594" s="794"/>
      <c r="N594" s="792"/>
      <c r="O594" s="784"/>
      <c r="P594" s="784"/>
      <c r="Q594" s="481">
        <v>19616.5</v>
      </c>
      <c r="R594" s="481" t="s">
        <v>8</v>
      </c>
      <c r="S594" s="785"/>
      <c r="T594" s="784"/>
      <c r="U594" s="784"/>
      <c r="V594" s="784"/>
      <c r="W594" s="790"/>
      <c r="X594" s="784"/>
      <c r="Y594" s="784"/>
      <c r="Z594" s="784"/>
      <c r="AA594" s="784"/>
      <c r="AB594" s="784"/>
      <c r="AC594" s="790"/>
      <c r="AD594" s="784"/>
      <c r="AE594" s="784"/>
      <c r="AF594" s="784"/>
      <c r="AG594" s="784"/>
      <c r="AH594" s="784"/>
      <c r="AI594" s="790"/>
      <c r="AJ594" s="785"/>
      <c r="AK594" s="785"/>
      <c r="AL594" s="784"/>
      <c r="AM594" s="784"/>
      <c r="AN594" s="784"/>
      <c r="AO594" s="784"/>
      <c r="AP594" s="784"/>
      <c r="AQ594" s="790"/>
      <c r="AR594" s="1002"/>
    </row>
    <row r="595" spans="1:44" s="24" customFormat="1" x14ac:dyDescent="0.25">
      <c r="A595" s="784"/>
      <c r="B595" s="784"/>
      <c r="C595" s="784"/>
      <c r="D595" s="784"/>
      <c r="E595" s="784"/>
      <c r="F595" s="785"/>
      <c r="G595" s="786"/>
      <c r="H595" s="783"/>
      <c r="I595" s="784"/>
      <c r="J595" s="784"/>
      <c r="K595" s="784"/>
      <c r="L595" s="784"/>
      <c r="M595" s="794"/>
      <c r="N595" s="792"/>
      <c r="O595" s="784"/>
      <c r="P595" s="784" t="s">
        <v>10</v>
      </c>
      <c r="Q595" s="481">
        <v>3.8380000000000001</v>
      </c>
      <c r="R595" s="481" t="s">
        <v>5</v>
      </c>
      <c r="S595" s="785">
        <v>35</v>
      </c>
      <c r="T595" s="784"/>
      <c r="U595" s="784"/>
      <c r="V595" s="784"/>
      <c r="W595" s="790"/>
      <c r="X595" s="784"/>
      <c r="Y595" s="784"/>
      <c r="Z595" s="784"/>
      <c r="AA595" s="784"/>
      <c r="AB595" s="784"/>
      <c r="AC595" s="790"/>
      <c r="AD595" s="784"/>
      <c r="AE595" s="784"/>
      <c r="AF595" s="784"/>
      <c r="AG595" s="784"/>
      <c r="AH595" s="784"/>
      <c r="AI595" s="790"/>
      <c r="AJ595" s="785"/>
      <c r="AK595" s="785"/>
      <c r="AL595" s="784"/>
      <c r="AM595" s="784"/>
      <c r="AN595" s="784"/>
      <c r="AO595" s="784"/>
      <c r="AP595" s="784"/>
      <c r="AQ595" s="790"/>
      <c r="AR595" s="1002"/>
    </row>
    <row r="596" spans="1:44" s="24" customFormat="1" x14ac:dyDescent="0.25">
      <c r="A596" s="784"/>
      <c r="B596" s="784"/>
      <c r="C596" s="784"/>
      <c r="D596" s="784"/>
      <c r="E596" s="784"/>
      <c r="F596" s="785"/>
      <c r="G596" s="786"/>
      <c r="H596" s="783"/>
      <c r="I596" s="784"/>
      <c r="J596" s="784"/>
      <c r="K596" s="784"/>
      <c r="L596" s="784"/>
      <c r="M596" s="794"/>
      <c r="N596" s="792"/>
      <c r="O596" s="784"/>
      <c r="P596" s="784"/>
      <c r="Q596" s="481">
        <v>41.18</v>
      </c>
      <c r="R596" s="481" t="s">
        <v>8</v>
      </c>
      <c r="S596" s="785"/>
      <c r="T596" s="784"/>
      <c r="U596" s="784"/>
      <c r="V596" s="784"/>
      <c r="W596" s="790"/>
      <c r="X596" s="784"/>
      <c r="Y596" s="784"/>
      <c r="Z596" s="784"/>
      <c r="AA596" s="784"/>
      <c r="AB596" s="784"/>
      <c r="AC596" s="790"/>
      <c r="AD596" s="784"/>
      <c r="AE596" s="784"/>
      <c r="AF596" s="784"/>
      <c r="AG596" s="784"/>
      <c r="AH596" s="784"/>
      <c r="AI596" s="790"/>
      <c r="AJ596" s="785"/>
      <c r="AK596" s="785"/>
      <c r="AL596" s="784"/>
      <c r="AM596" s="784"/>
      <c r="AN596" s="784"/>
      <c r="AO596" s="784"/>
      <c r="AP596" s="784"/>
      <c r="AQ596" s="790"/>
      <c r="AR596" s="1002"/>
    </row>
    <row r="597" spans="1:44" s="24" customFormat="1" x14ac:dyDescent="0.25">
      <c r="A597" s="481">
        <v>149</v>
      </c>
      <c r="B597" s="481">
        <v>303596</v>
      </c>
      <c r="C597" s="481" t="s">
        <v>691</v>
      </c>
      <c r="D597" s="481">
        <v>0.73799999999999999</v>
      </c>
      <c r="E597" s="481">
        <v>2725.7</v>
      </c>
      <c r="F597" s="483">
        <v>0.73799999999999999</v>
      </c>
      <c r="G597" s="486">
        <v>2725.7</v>
      </c>
      <c r="H597" s="535"/>
      <c r="I597" s="481"/>
      <c r="J597" s="481"/>
      <c r="K597" s="481"/>
      <c r="L597" s="481"/>
      <c r="M597" s="527"/>
      <c r="N597" s="479"/>
      <c r="O597" s="481"/>
      <c r="P597" s="481"/>
      <c r="Q597" s="481"/>
      <c r="R597" s="481"/>
      <c r="S597" s="485"/>
      <c r="T597" s="481"/>
      <c r="U597" s="481"/>
      <c r="V597" s="481"/>
      <c r="W597" s="481"/>
      <c r="X597" s="481"/>
      <c r="Y597" s="485"/>
      <c r="Z597" s="481"/>
      <c r="AA597" s="481"/>
      <c r="AB597" s="481"/>
      <c r="AC597" s="481"/>
      <c r="AD597" s="481"/>
      <c r="AE597" s="485"/>
      <c r="AF597" s="481"/>
      <c r="AG597" s="481"/>
      <c r="AH597" s="481"/>
      <c r="AI597" s="481"/>
      <c r="AJ597" s="481"/>
      <c r="AK597" s="481"/>
      <c r="AL597" s="481"/>
      <c r="AM597" s="481"/>
      <c r="AN597" s="481"/>
      <c r="AO597" s="481"/>
      <c r="AP597" s="481"/>
      <c r="AQ597" s="485"/>
      <c r="AR597" s="455"/>
    </row>
    <row r="598" spans="1:44" s="24" customFormat="1" ht="25.5" customHeight="1" x14ac:dyDescent="0.25">
      <c r="A598" s="784">
        <v>150</v>
      </c>
      <c r="B598" s="784">
        <v>298013</v>
      </c>
      <c r="C598" s="784" t="s">
        <v>692</v>
      </c>
      <c r="D598" s="784">
        <v>0.61199999999999999</v>
      </c>
      <c r="E598" s="784">
        <v>4590</v>
      </c>
      <c r="F598" s="785">
        <v>0.61199999999999999</v>
      </c>
      <c r="G598" s="786">
        <v>4590</v>
      </c>
      <c r="H598" s="787"/>
      <c r="I598" s="785"/>
      <c r="J598" s="785"/>
      <c r="K598" s="785"/>
      <c r="L598" s="785"/>
      <c r="M598" s="1003"/>
      <c r="N598" s="792"/>
      <c r="O598" s="784"/>
      <c r="P598" s="784" t="s">
        <v>9</v>
      </c>
      <c r="Q598" s="481"/>
      <c r="R598" s="481" t="s">
        <v>5</v>
      </c>
      <c r="S598" s="785"/>
      <c r="T598" s="784"/>
      <c r="U598" s="784"/>
      <c r="V598" s="784"/>
      <c r="W598" s="790"/>
      <c r="X598" s="784"/>
      <c r="Y598" s="784"/>
      <c r="Z598" s="784"/>
      <c r="AA598" s="784"/>
      <c r="AB598" s="784"/>
      <c r="AC598" s="790"/>
      <c r="AD598" s="785"/>
      <c r="AE598" s="789"/>
      <c r="AF598" s="784" t="s">
        <v>364</v>
      </c>
      <c r="AG598" s="784"/>
      <c r="AH598" s="784" t="s">
        <v>461</v>
      </c>
      <c r="AI598" s="790">
        <v>3</v>
      </c>
      <c r="AJ598" s="785" t="s">
        <v>331</v>
      </c>
      <c r="AK598" s="785">
        <v>300</v>
      </c>
      <c r="AL598" s="784"/>
      <c r="AM598" s="784"/>
      <c r="AN598" s="784"/>
      <c r="AO598" s="784"/>
      <c r="AP598" s="784"/>
      <c r="AQ598" s="790"/>
      <c r="AR598" s="1002"/>
    </row>
    <row r="599" spans="1:44" s="24" customFormat="1" x14ac:dyDescent="0.25">
      <c r="A599" s="784"/>
      <c r="B599" s="784"/>
      <c r="C599" s="784"/>
      <c r="D599" s="784"/>
      <c r="E599" s="784"/>
      <c r="F599" s="785"/>
      <c r="G599" s="786"/>
      <c r="H599" s="787"/>
      <c r="I599" s="785"/>
      <c r="J599" s="785"/>
      <c r="K599" s="785"/>
      <c r="L599" s="785"/>
      <c r="M599" s="1003"/>
      <c r="N599" s="792"/>
      <c r="O599" s="784"/>
      <c r="P599" s="784"/>
      <c r="Q599" s="481"/>
      <c r="R599" s="481" t="s">
        <v>8</v>
      </c>
      <c r="S599" s="785"/>
      <c r="T599" s="784"/>
      <c r="U599" s="784"/>
      <c r="V599" s="784"/>
      <c r="W599" s="790"/>
      <c r="X599" s="784"/>
      <c r="Y599" s="784"/>
      <c r="Z599" s="784"/>
      <c r="AA599" s="784"/>
      <c r="AB599" s="784"/>
      <c r="AC599" s="790"/>
      <c r="AD599" s="785"/>
      <c r="AE599" s="789"/>
      <c r="AF599" s="784"/>
      <c r="AG599" s="784"/>
      <c r="AH599" s="784"/>
      <c r="AI599" s="790"/>
      <c r="AJ599" s="785"/>
      <c r="AK599" s="785"/>
      <c r="AL599" s="784"/>
      <c r="AM599" s="784"/>
      <c r="AN599" s="784"/>
      <c r="AO599" s="784"/>
      <c r="AP599" s="784"/>
      <c r="AQ599" s="790"/>
      <c r="AR599" s="1002"/>
    </row>
    <row r="600" spans="1:44" s="24" customFormat="1" x14ac:dyDescent="0.25">
      <c r="A600" s="784"/>
      <c r="B600" s="784"/>
      <c r="C600" s="784"/>
      <c r="D600" s="784"/>
      <c r="E600" s="784"/>
      <c r="F600" s="785"/>
      <c r="G600" s="786"/>
      <c r="H600" s="787"/>
      <c r="I600" s="785"/>
      <c r="J600" s="785"/>
      <c r="K600" s="785"/>
      <c r="L600" s="785"/>
      <c r="M600" s="1003"/>
      <c r="N600" s="792"/>
      <c r="O600" s="784"/>
      <c r="P600" s="784" t="s">
        <v>10</v>
      </c>
      <c r="Q600" s="481"/>
      <c r="R600" s="481" t="s">
        <v>5</v>
      </c>
      <c r="S600" s="785"/>
      <c r="T600" s="784"/>
      <c r="U600" s="784"/>
      <c r="V600" s="784"/>
      <c r="W600" s="790"/>
      <c r="X600" s="784"/>
      <c r="Y600" s="784"/>
      <c r="Z600" s="784"/>
      <c r="AA600" s="784"/>
      <c r="AB600" s="784"/>
      <c r="AC600" s="790"/>
      <c r="AD600" s="784"/>
      <c r="AE600" s="784"/>
      <c r="AF600" s="784"/>
      <c r="AG600" s="784"/>
      <c r="AH600" s="784"/>
      <c r="AI600" s="790"/>
      <c r="AJ600" s="785"/>
      <c r="AK600" s="785"/>
      <c r="AL600" s="784"/>
      <c r="AM600" s="784"/>
      <c r="AN600" s="784"/>
      <c r="AO600" s="784"/>
      <c r="AP600" s="784"/>
      <c r="AQ600" s="790"/>
      <c r="AR600" s="1002"/>
    </row>
    <row r="601" spans="1:44" s="24" customFormat="1" x14ac:dyDescent="0.25">
      <c r="A601" s="784"/>
      <c r="B601" s="784"/>
      <c r="C601" s="784"/>
      <c r="D601" s="784"/>
      <c r="E601" s="784"/>
      <c r="F601" s="785"/>
      <c r="G601" s="786"/>
      <c r="H601" s="787"/>
      <c r="I601" s="785"/>
      <c r="J601" s="785"/>
      <c r="K601" s="785"/>
      <c r="L601" s="785"/>
      <c r="M601" s="1003"/>
      <c r="N601" s="792"/>
      <c r="O601" s="784"/>
      <c r="P601" s="784"/>
      <c r="Q601" s="481"/>
      <c r="R601" s="481" t="s">
        <v>8</v>
      </c>
      <c r="S601" s="785"/>
      <c r="T601" s="784"/>
      <c r="U601" s="784"/>
      <c r="V601" s="784"/>
      <c r="W601" s="790"/>
      <c r="X601" s="784"/>
      <c r="Y601" s="784"/>
      <c r="Z601" s="784"/>
      <c r="AA601" s="784"/>
      <c r="AB601" s="784"/>
      <c r="AC601" s="790"/>
      <c r="AD601" s="784"/>
      <c r="AE601" s="784"/>
      <c r="AF601" s="784"/>
      <c r="AG601" s="784"/>
      <c r="AH601" s="784"/>
      <c r="AI601" s="790"/>
      <c r="AJ601" s="785"/>
      <c r="AK601" s="785"/>
      <c r="AL601" s="784"/>
      <c r="AM601" s="784"/>
      <c r="AN601" s="784"/>
      <c r="AO601" s="784"/>
      <c r="AP601" s="784"/>
      <c r="AQ601" s="790"/>
      <c r="AR601" s="1002"/>
    </row>
    <row r="602" spans="1:44" s="24" customFormat="1" x14ac:dyDescent="0.25">
      <c r="A602" s="784">
        <v>151</v>
      </c>
      <c r="B602" s="784">
        <v>297823</v>
      </c>
      <c r="C602" s="784" t="s">
        <v>693</v>
      </c>
      <c r="D602" s="784">
        <v>0.64800000000000002</v>
      </c>
      <c r="E602" s="784">
        <v>2665.8</v>
      </c>
      <c r="F602" s="785">
        <v>0.64800000000000002</v>
      </c>
      <c r="G602" s="786">
        <v>2665.8</v>
      </c>
      <c r="H602" s="783"/>
      <c r="I602" s="784"/>
      <c r="J602" s="784"/>
      <c r="K602" s="784"/>
      <c r="L602" s="784"/>
      <c r="M602" s="794"/>
      <c r="N602" s="792"/>
      <c r="O602" s="784"/>
      <c r="P602" s="784" t="s">
        <v>9</v>
      </c>
      <c r="Q602" s="481"/>
      <c r="R602" s="481" t="s">
        <v>5</v>
      </c>
      <c r="S602" s="785"/>
      <c r="T602" s="784"/>
      <c r="U602" s="784"/>
      <c r="V602" s="784"/>
      <c r="W602" s="790"/>
      <c r="X602" s="784"/>
      <c r="Y602" s="784"/>
      <c r="Z602" s="784"/>
      <c r="AA602" s="784"/>
      <c r="AB602" s="784"/>
      <c r="AC602" s="790"/>
      <c r="AD602" s="784"/>
      <c r="AE602" s="784"/>
      <c r="AF602" s="784"/>
      <c r="AG602" s="784"/>
      <c r="AH602" s="784"/>
      <c r="AI602" s="790"/>
      <c r="AJ602" s="785"/>
      <c r="AK602" s="785"/>
      <c r="AL602" s="784"/>
      <c r="AM602" s="784"/>
      <c r="AN602" s="784"/>
      <c r="AO602" s="784"/>
      <c r="AP602" s="784"/>
      <c r="AQ602" s="790"/>
      <c r="AR602" s="1002"/>
    </row>
    <row r="603" spans="1:44" s="24" customFormat="1" x14ac:dyDescent="0.25">
      <c r="A603" s="784"/>
      <c r="B603" s="784"/>
      <c r="C603" s="784"/>
      <c r="D603" s="784"/>
      <c r="E603" s="784"/>
      <c r="F603" s="785"/>
      <c r="G603" s="786"/>
      <c r="H603" s="783"/>
      <c r="I603" s="784"/>
      <c r="J603" s="784"/>
      <c r="K603" s="784"/>
      <c r="L603" s="784"/>
      <c r="M603" s="794"/>
      <c r="N603" s="792"/>
      <c r="O603" s="784"/>
      <c r="P603" s="784"/>
      <c r="Q603" s="481"/>
      <c r="R603" s="481" t="s">
        <v>8</v>
      </c>
      <c r="S603" s="785"/>
      <c r="T603" s="784"/>
      <c r="U603" s="784"/>
      <c r="V603" s="784"/>
      <c r="W603" s="790"/>
      <c r="X603" s="784"/>
      <c r="Y603" s="784"/>
      <c r="Z603" s="784"/>
      <c r="AA603" s="784"/>
      <c r="AB603" s="784"/>
      <c r="AC603" s="790"/>
      <c r="AD603" s="784"/>
      <c r="AE603" s="784"/>
      <c r="AF603" s="784"/>
      <c r="AG603" s="784"/>
      <c r="AH603" s="784"/>
      <c r="AI603" s="790"/>
      <c r="AJ603" s="785"/>
      <c r="AK603" s="785"/>
      <c r="AL603" s="784"/>
      <c r="AM603" s="784"/>
      <c r="AN603" s="784"/>
      <c r="AO603" s="784"/>
      <c r="AP603" s="784"/>
      <c r="AQ603" s="790"/>
      <c r="AR603" s="1002"/>
    </row>
    <row r="604" spans="1:44" s="24" customFormat="1" x14ac:dyDescent="0.25">
      <c r="A604" s="784"/>
      <c r="B604" s="784"/>
      <c r="C604" s="784"/>
      <c r="D604" s="784"/>
      <c r="E604" s="784"/>
      <c r="F604" s="785"/>
      <c r="G604" s="786"/>
      <c r="H604" s="783"/>
      <c r="I604" s="784"/>
      <c r="J604" s="784"/>
      <c r="K604" s="784"/>
      <c r="L604" s="784"/>
      <c r="M604" s="794"/>
      <c r="N604" s="792"/>
      <c r="O604" s="784"/>
      <c r="P604" s="784" t="s">
        <v>10</v>
      </c>
      <c r="Q604" s="481"/>
      <c r="R604" s="481" t="s">
        <v>5</v>
      </c>
      <c r="S604" s="785"/>
      <c r="T604" s="784"/>
      <c r="U604" s="784"/>
      <c r="V604" s="784"/>
      <c r="W604" s="790"/>
      <c r="X604" s="784"/>
      <c r="Y604" s="784"/>
      <c r="Z604" s="784"/>
      <c r="AA604" s="784"/>
      <c r="AB604" s="784"/>
      <c r="AC604" s="790"/>
      <c r="AD604" s="784"/>
      <c r="AE604" s="784"/>
      <c r="AF604" s="784"/>
      <c r="AG604" s="784"/>
      <c r="AH604" s="784"/>
      <c r="AI604" s="790"/>
      <c r="AJ604" s="785"/>
      <c r="AK604" s="785"/>
      <c r="AL604" s="784"/>
      <c r="AM604" s="784"/>
      <c r="AN604" s="784"/>
      <c r="AO604" s="784"/>
      <c r="AP604" s="784"/>
      <c r="AQ604" s="790"/>
      <c r="AR604" s="1002"/>
    </row>
    <row r="605" spans="1:44" s="24" customFormat="1" x14ac:dyDescent="0.25">
      <c r="A605" s="784"/>
      <c r="B605" s="784"/>
      <c r="C605" s="784"/>
      <c r="D605" s="784"/>
      <c r="E605" s="784"/>
      <c r="F605" s="785"/>
      <c r="G605" s="786"/>
      <c r="H605" s="783"/>
      <c r="I605" s="784"/>
      <c r="J605" s="784"/>
      <c r="K605" s="784"/>
      <c r="L605" s="784"/>
      <c r="M605" s="794"/>
      <c r="N605" s="792"/>
      <c r="O605" s="784"/>
      <c r="P605" s="784"/>
      <c r="Q605" s="481"/>
      <c r="R605" s="481" t="s">
        <v>8</v>
      </c>
      <c r="S605" s="785"/>
      <c r="T605" s="784"/>
      <c r="U605" s="784"/>
      <c r="V605" s="784"/>
      <c r="W605" s="790"/>
      <c r="X605" s="784"/>
      <c r="Y605" s="784"/>
      <c r="Z605" s="784"/>
      <c r="AA605" s="784"/>
      <c r="AB605" s="784"/>
      <c r="AC605" s="790"/>
      <c r="AD605" s="784"/>
      <c r="AE605" s="784"/>
      <c r="AF605" s="784"/>
      <c r="AG605" s="784"/>
      <c r="AH605" s="784"/>
      <c r="AI605" s="790"/>
      <c r="AJ605" s="785"/>
      <c r="AK605" s="785"/>
      <c r="AL605" s="784"/>
      <c r="AM605" s="784"/>
      <c r="AN605" s="784"/>
      <c r="AO605" s="784"/>
      <c r="AP605" s="784"/>
      <c r="AQ605" s="790"/>
      <c r="AR605" s="1002"/>
    </row>
    <row r="606" spans="1:44" s="24" customFormat="1" ht="22.5" customHeight="1" x14ac:dyDescent="0.25">
      <c r="A606" s="784">
        <v>152</v>
      </c>
      <c r="B606" s="784">
        <v>297585</v>
      </c>
      <c r="C606" s="784" t="s">
        <v>694</v>
      </c>
      <c r="D606" s="784">
        <v>0.61399999999999999</v>
      </c>
      <c r="E606" s="784">
        <v>3346.7</v>
      </c>
      <c r="F606" s="785">
        <v>0.61399999999999999</v>
      </c>
      <c r="G606" s="786">
        <v>3346.7</v>
      </c>
      <c r="H606" s="797" t="s">
        <v>771</v>
      </c>
      <c r="I606" s="798" t="s">
        <v>772</v>
      </c>
      <c r="J606" s="798" t="s">
        <v>9</v>
      </c>
      <c r="K606" s="488">
        <v>0.61399999999999999</v>
      </c>
      <c r="L606" s="488" t="s">
        <v>5</v>
      </c>
      <c r="M606" s="799">
        <v>3364.9792499999999</v>
      </c>
      <c r="N606" s="792"/>
      <c r="O606" s="784"/>
      <c r="P606" s="784" t="s">
        <v>9</v>
      </c>
      <c r="Q606" s="481"/>
      <c r="R606" s="481" t="s">
        <v>5</v>
      </c>
      <c r="S606" s="785"/>
      <c r="T606" s="481"/>
      <c r="U606" s="481"/>
      <c r="V606" s="481"/>
      <c r="W606" s="485"/>
      <c r="X606" s="481"/>
      <c r="Y606" s="481"/>
      <c r="Z606" s="481"/>
      <c r="AA606" s="481"/>
      <c r="AB606" s="481"/>
      <c r="AC606" s="485"/>
      <c r="AD606" s="481"/>
      <c r="AE606" s="481"/>
      <c r="AF606" s="481"/>
      <c r="AG606" s="481"/>
      <c r="AH606" s="481"/>
      <c r="AI606" s="485"/>
      <c r="AJ606" s="483"/>
      <c r="AK606" s="483"/>
      <c r="AL606" s="481"/>
      <c r="AM606" s="481"/>
      <c r="AN606" s="481"/>
      <c r="AO606" s="481"/>
      <c r="AP606" s="481"/>
      <c r="AQ606" s="485"/>
      <c r="AR606" s="455"/>
    </row>
    <row r="607" spans="1:44" s="24" customFormat="1" ht="21" customHeight="1" x14ac:dyDescent="0.25">
      <c r="A607" s="784"/>
      <c r="B607" s="784"/>
      <c r="C607" s="784"/>
      <c r="D607" s="784"/>
      <c r="E607" s="784"/>
      <c r="F607" s="785"/>
      <c r="G607" s="786"/>
      <c r="H607" s="797"/>
      <c r="I607" s="798"/>
      <c r="J607" s="798"/>
      <c r="K607" s="488">
        <v>4052</v>
      </c>
      <c r="L607" s="488" t="s">
        <v>6</v>
      </c>
      <c r="M607" s="799"/>
      <c r="N607" s="792"/>
      <c r="O607" s="784"/>
      <c r="P607" s="784"/>
      <c r="Q607" s="481"/>
      <c r="R607" s="481" t="s">
        <v>8</v>
      </c>
      <c r="S607" s="785"/>
      <c r="T607" s="481"/>
      <c r="U607" s="481"/>
      <c r="V607" s="481"/>
      <c r="W607" s="485"/>
      <c r="X607" s="481"/>
      <c r="Y607" s="481"/>
      <c r="Z607" s="481"/>
      <c r="AA607" s="481"/>
      <c r="AB607" s="481"/>
      <c r="AC607" s="485"/>
      <c r="AD607" s="481"/>
      <c r="AE607" s="481"/>
      <c r="AF607" s="481"/>
      <c r="AG607" s="481"/>
      <c r="AH607" s="481"/>
      <c r="AI607" s="485"/>
      <c r="AJ607" s="483"/>
      <c r="AK607" s="483"/>
      <c r="AL607" s="481"/>
      <c r="AM607" s="481"/>
      <c r="AN607" s="481"/>
      <c r="AO607" s="481"/>
      <c r="AP607" s="481"/>
      <c r="AQ607" s="485"/>
      <c r="AR607" s="455"/>
    </row>
    <row r="608" spans="1:44" s="24" customFormat="1" ht="16.5" customHeight="1" x14ac:dyDescent="0.25">
      <c r="A608" s="784"/>
      <c r="B608" s="784"/>
      <c r="C608" s="784"/>
      <c r="D608" s="784"/>
      <c r="E608" s="784"/>
      <c r="F608" s="785"/>
      <c r="G608" s="786"/>
      <c r="H608" s="797"/>
      <c r="I608" s="798"/>
      <c r="J608" s="798" t="s">
        <v>10</v>
      </c>
      <c r="K608" s="488">
        <v>0.61399999999999999</v>
      </c>
      <c r="L608" s="488" t="s">
        <v>5</v>
      </c>
      <c r="M608" s="799">
        <v>10.4</v>
      </c>
      <c r="N608" s="792"/>
      <c r="O608" s="784"/>
      <c r="P608" s="784" t="s">
        <v>10</v>
      </c>
      <c r="Q608" s="481"/>
      <c r="R608" s="481" t="s">
        <v>5</v>
      </c>
      <c r="S608" s="785"/>
      <c r="T608" s="481"/>
      <c r="U608" s="481"/>
      <c r="V608" s="481"/>
      <c r="W608" s="485"/>
      <c r="X608" s="481"/>
      <c r="Y608" s="481"/>
      <c r="Z608" s="481"/>
      <c r="AA608" s="481"/>
      <c r="AB608" s="481"/>
      <c r="AC608" s="485"/>
      <c r="AD608" s="481"/>
      <c r="AE608" s="481"/>
      <c r="AF608" s="481"/>
      <c r="AG608" s="481"/>
      <c r="AH608" s="481"/>
      <c r="AI608" s="485"/>
      <c r="AJ608" s="483"/>
      <c r="AK608" s="483"/>
      <c r="AL608" s="481"/>
      <c r="AM608" s="481"/>
      <c r="AN608" s="481"/>
      <c r="AO608" s="481"/>
      <c r="AP608" s="481"/>
      <c r="AQ608" s="485"/>
      <c r="AR608" s="455"/>
    </row>
    <row r="609" spans="1:47" s="24" customFormat="1" ht="14.25" customHeight="1" x14ac:dyDescent="0.25">
      <c r="A609" s="784"/>
      <c r="B609" s="784"/>
      <c r="C609" s="784"/>
      <c r="D609" s="784"/>
      <c r="E609" s="784"/>
      <c r="F609" s="785"/>
      <c r="G609" s="786"/>
      <c r="H609" s="797"/>
      <c r="I609" s="798"/>
      <c r="J609" s="798"/>
      <c r="K609" s="488">
        <v>17</v>
      </c>
      <c r="L609" s="488" t="s">
        <v>6</v>
      </c>
      <c r="M609" s="799"/>
      <c r="N609" s="792"/>
      <c r="O609" s="784"/>
      <c r="P609" s="784"/>
      <c r="Q609" s="481"/>
      <c r="R609" s="481" t="s">
        <v>8</v>
      </c>
      <c r="S609" s="785"/>
      <c r="T609" s="481"/>
      <c r="U609" s="481"/>
      <c r="V609" s="481"/>
      <c r="W609" s="485"/>
      <c r="X609" s="481"/>
      <c r="Y609" s="481"/>
      <c r="Z609" s="481"/>
      <c r="AA609" s="481"/>
      <c r="AB609" s="481"/>
      <c r="AC609" s="485"/>
      <c r="AD609" s="481"/>
      <c r="AE609" s="481"/>
      <c r="AF609" s="481"/>
      <c r="AG609" s="481"/>
      <c r="AH609" s="481"/>
      <c r="AI609" s="485"/>
      <c r="AJ609" s="483"/>
      <c r="AK609" s="483"/>
      <c r="AL609" s="481"/>
      <c r="AM609" s="481"/>
      <c r="AN609" s="481"/>
      <c r="AO609" s="481"/>
      <c r="AP609" s="481"/>
      <c r="AQ609" s="485"/>
      <c r="AR609" s="455"/>
    </row>
    <row r="610" spans="1:47" s="24" customFormat="1" ht="45" x14ac:dyDescent="0.25">
      <c r="A610" s="481">
        <v>153</v>
      </c>
      <c r="B610" s="481"/>
      <c r="C610" s="337" t="s">
        <v>695</v>
      </c>
      <c r="D610" s="337">
        <v>0.8</v>
      </c>
      <c r="E610" s="337">
        <v>5600</v>
      </c>
      <c r="F610" s="337">
        <v>0.8</v>
      </c>
      <c r="G610" s="521">
        <v>5600</v>
      </c>
      <c r="H610" s="541"/>
      <c r="I610" s="337"/>
      <c r="J610" s="516"/>
      <c r="K610" s="337"/>
      <c r="L610" s="337"/>
      <c r="M610" s="542"/>
      <c r="N610" s="336"/>
      <c r="O610" s="337"/>
      <c r="P610" s="337"/>
      <c r="Q610" s="337"/>
      <c r="R610" s="337"/>
      <c r="S610" s="481"/>
      <c r="T610" s="481"/>
      <c r="U610" s="481"/>
      <c r="V610" s="481"/>
      <c r="W610" s="481"/>
      <c r="X610" s="481"/>
      <c r="Y610" s="481"/>
      <c r="Z610" s="481"/>
      <c r="AA610" s="481"/>
      <c r="AB610" s="516" t="s">
        <v>780</v>
      </c>
      <c r="AC610" s="337">
        <v>0.8</v>
      </c>
      <c r="AD610" s="337" t="s">
        <v>5</v>
      </c>
      <c r="AE610" s="199">
        <v>73000</v>
      </c>
      <c r="AF610" s="481"/>
      <c r="AG610" s="481"/>
      <c r="AH610" s="481"/>
      <c r="AI610" s="481"/>
      <c r="AJ610" s="481"/>
      <c r="AK610" s="481"/>
      <c r="AL610" s="481"/>
      <c r="AM610" s="481"/>
      <c r="AN610" s="481"/>
      <c r="AO610" s="481"/>
      <c r="AP610" s="481"/>
      <c r="AQ610" s="481"/>
      <c r="AR610" s="161"/>
    </row>
    <row r="611" spans="1:47" s="24" customFormat="1" ht="36" customHeight="1" x14ac:dyDescent="0.25">
      <c r="A611" s="481">
        <v>154</v>
      </c>
      <c r="B611" s="481"/>
      <c r="C611" s="337" t="s">
        <v>696</v>
      </c>
      <c r="D611" s="337"/>
      <c r="E611" s="337"/>
      <c r="F611" s="337"/>
      <c r="G611" s="521"/>
      <c r="H611" s="541"/>
      <c r="I611" s="337"/>
      <c r="J611" s="516"/>
      <c r="K611" s="337"/>
      <c r="L611" s="337"/>
      <c r="M611" s="542"/>
      <c r="N611" s="336"/>
      <c r="O611" s="337"/>
      <c r="P611" s="337"/>
      <c r="Q611" s="337"/>
      <c r="R611" s="337"/>
      <c r="S611" s="481"/>
      <c r="T611" s="481"/>
      <c r="U611" s="481"/>
      <c r="V611" s="337" t="s">
        <v>696</v>
      </c>
      <c r="W611" s="481"/>
      <c r="X611" s="481"/>
      <c r="Y611" s="481">
        <v>8000</v>
      </c>
      <c r="Z611" s="481"/>
      <c r="AA611" s="481"/>
      <c r="AB611" s="337" t="s">
        <v>696</v>
      </c>
      <c r="AC611" s="337"/>
      <c r="AD611" s="337"/>
      <c r="AE611" s="199">
        <v>6000</v>
      </c>
      <c r="AF611" s="481"/>
      <c r="AG611" s="481"/>
      <c r="AH611" s="481"/>
      <c r="AI611" s="481"/>
      <c r="AJ611" s="481"/>
      <c r="AK611" s="481"/>
      <c r="AL611" s="481"/>
      <c r="AM611" s="481"/>
      <c r="AN611" s="337" t="s">
        <v>696</v>
      </c>
      <c r="AO611" s="481"/>
      <c r="AP611" s="481"/>
      <c r="AQ611" s="481">
        <v>16000</v>
      </c>
      <c r="AR611" s="161"/>
    </row>
    <row r="612" spans="1:47" s="12" customFormat="1" ht="15.75" thickBot="1" x14ac:dyDescent="0.3">
      <c r="A612" s="998" t="s">
        <v>25</v>
      </c>
      <c r="B612" s="998"/>
      <c r="C612" s="998"/>
      <c r="D612" s="463">
        <f>SUM(D67:D610)</f>
        <v>214.99799999999996</v>
      </c>
      <c r="E612" s="463">
        <f>SUM(E67:E610)</f>
        <v>2038616</v>
      </c>
      <c r="F612" s="463">
        <f>SUM(F67:F610)</f>
        <v>214.99799999999996</v>
      </c>
      <c r="G612" s="522">
        <f>SUM(G67:G610)</f>
        <v>2038616</v>
      </c>
      <c r="H612" s="543"/>
      <c r="I612" s="544"/>
      <c r="J612" s="544"/>
      <c r="K612" s="544"/>
      <c r="L612" s="544"/>
      <c r="M612" s="545">
        <f>SUM(M69:M611)</f>
        <v>198171.08910400007</v>
      </c>
      <c r="N612" s="523">
        <f>250000-M612</f>
        <v>51828.910895999928</v>
      </c>
      <c r="O612" s="338"/>
      <c r="P612" s="338"/>
      <c r="Q612" s="338"/>
      <c r="R612" s="338"/>
      <c r="S612" s="339">
        <f>SUM(S78:S610)</f>
        <v>191020.69</v>
      </c>
      <c r="T612" s="339">
        <f>S612-250000</f>
        <v>-58979.31</v>
      </c>
      <c r="U612" s="338"/>
      <c r="V612" s="338"/>
      <c r="W612" s="338"/>
      <c r="X612" s="338"/>
      <c r="Y612" s="339">
        <f>SUM(Y67:Y611)</f>
        <v>241366.09999999998</v>
      </c>
      <c r="Z612" s="339"/>
      <c r="AA612" s="338"/>
      <c r="AB612" s="338"/>
      <c r="AC612" s="338"/>
      <c r="AD612" s="338"/>
      <c r="AE612" s="339">
        <f>SUM(AE67:AE611)</f>
        <v>249999.97999999998</v>
      </c>
      <c r="AF612" s="340"/>
      <c r="AG612" s="341"/>
      <c r="AH612" s="341"/>
      <c r="AI612" s="341"/>
      <c r="AJ612" s="341"/>
      <c r="AK612" s="342">
        <f>SUM(AK67:AK611)</f>
        <v>249999.995</v>
      </c>
      <c r="AL612" s="341"/>
      <c r="AM612" s="341"/>
      <c r="AN612" s="341"/>
      <c r="AO612" s="341"/>
      <c r="AP612" s="341"/>
      <c r="AQ612" s="340">
        <f>SUM(AQ73:AQ611)</f>
        <v>250000.00000000003</v>
      </c>
      <c r="AR612" s="338"/>
      <c r="AU612" s="517">
        <f>AQ612+AK612+AE612+S612+M612+Y612</f>
        <v>1380557.8541040001</v>
      </c>
    </row>
    <row r="613" spans="1:47" s="12" customFormat="1" x14ac:dyDescent="0.25">
      <c r="A613" s="999" t="s">
        <v>25</v>
      </c>
      <c r="B613" s="999"/>
      <c r="C613" s="999"/>
      <c r="D613" s="999"/>
      <c r="E613" s="999"/>
      <c r="F613" s="999"/>
      <c r="G613" s="999"/>
      <c r="H613" s="1000"/>
      <c r="I613" s="1000"/>
      <c r="J613" s="633" t="s">
        <v>9</v>
      </c>
      <c r="K613" s="569">
        <f>K105+K127+K152+K281+K417+K436+K606+K98+K187+K289</f>
        <v>15.778000000000002</v>
      </c>
      <c r="L613" s="472" t="s">
        <v>5</v>
      </c>
      <c r="M613" s="1001">
        <f>M105+M127+M152+M281+M417+M436+M606+M98+M187+M289</f>
        <v>142467.21289000002</v>
      </c>
      <c r="N613" s="518"/>
      <c r="O613" s="519"/>
      <c r="P613" s="996" t="s">
        <v>9</v>
      </c>
      <c r="Q613" s="473">
        <f>Q606+Q602+Q598+Q593+Q358+Q347+Q141+Q117+Q91+Q80+Q430+Q259</f>
        <v>11.519</v>
      </c>
      <c r="R613" s="473" t="s">
        <v>5</v>
      </c>
      <c r="S613" s="451">
        <f>S606+S602+S598+S593+S358+S347+S202+S141+S117+S91+S430+S80+S259</f>
        <v>99862.14</v>
      </c>
      <c r="T613" s="518"/>
      <c r="U613" s="519"/>
      <c r="V613" s="996" t="s">
        <v>9</v>
      </c>
      <c r="W613" s="473">
        <f>W578+W573+W171+W521+W510+W269+W254+W309</f>
        <v>11.902000000000001</v>
      </c>
      <c r="X613" s="473" t="s">
        <v>5</v>
      </c>
      <c r="Y613" s="451">
        <f>Y171+Y255+Y269+Y309+Y510+Y521+Y573+Y578</f>
        <v>163426.19999999998</v>
      </c>
      <c r="Z613" s="518"/>
      <c r="AA613" s="519"/>
      <c r="AB613" s="996" t="s">
        <v>9</v>
      </c>
      <c r="AC613" s="473">
        <f>AC220+AC568+AC561+AC528+AC492+AC476+AC339+AC294+AC263+AC232</f>
        <v>12.063999999999998</v>
      </c>
      <c r="AD613" s="473" t="s">
        <v>5</v>
      </c>
      <c r="AE613" s="451">
        <f>AE220+AE568+AE561+AE528+AE492+AE476+AE339+AE294+AE263+AE232</f>
        <v>150533.07999999999</v>
      </c>
      <c r="AF613" s="518"/>
      <c r="AG613" s="519"/>
      <c r="AH613" s="996" t="s">
        <v>9</v>
      </c>
      <c r="AI613" s="473">
        <f>AI550+AI368+AI364+AI238</f>
        <v>4.4279999999999999</v>
      </c>
      <c r="AJ613" s="473" t="s">
        <v>5</v>
      </c>
      <c r="AK613" s="473">
        <f>AK550+AK368+AK364+AK238</f>
        <v>30341.74</v>
      </c>
      <c r="AL613" s="518"/>
      <c r="AM613" s="519"/>
      <c r="AN613" s="996" t="s">
        <v>9</v>
      </c>
      <c r="AO613" s="473">
        <f>AO471+AO455+AO451+AO343+AO321+AO317+AO313+AO304+AO277+AO202+AO107+AO85+AO179</f>
        <v>15.504</v>
      </c>
      <c r="AP613" s="473" t="s">
        <v>5</v>
      </c>
      <c r="AQ613" s="451">
        <f>AQ85+AQ107+AQ202+AQ277+AQ304+AQ313+AQ317+AQ321+AQ343+AQ451+AQ455+AQ471+AQ179</f>
        <v>205803.4</v>
      </c>
      <c r="AR613" s="473"/>
    </row>
    <row r="614" spans="1:47" s="12" customFormat="1" x14ac:dyDescent="0.25">
      <c r="A614" s="999"/>
      <c r="B614" s="999"/>
      <c r="C614" s="999"/>
      <c r="D614" s="999"/>
      <c r="E614" s="999"/>
      <c r="F614" s="999"/>
      <c r="G614" s="999"/>
      <c r="H614" s="999"/>
      <c r="I614" s="999"/>
      <c r="J614" s="996"/>
      <c r="K614" s="569">
        <f>K106+K128+K153+K282+K418+K437+K607+K99+K188+K290</f>
        <v>171220</v>
      </c>
      <c r="L614" s="473" t="s">
        <v>8</v>
      </c>
      <c r="M614" s="997"/>
      <c r="N614" s="518"/>
      <c r="O614" s="519"/>
      <c r="P614" s="996"/>
      <c r="Q614" s="473">
        <f>Q607+Q603+Q599+Q594+Q359+Q348+Q203+Q142+Q118+Q92+Q81</f>
        <v>85405.8</v>
      </c>
      <c r="R614" s="473" t="s">
        <v>8</v>
      </c>
      <c r="S614" s="451"/>
      <c r="T614" s="518"/>
      <c r="U614" s="519"/>
      <c r="V614" s="996"/>
      <c r="W614" s="473">
        <f>W579+W574+W522+W511+W310+W270+W255+W172</f>
        <v>131007.59999999999</v>
      </c>
      <c r="X614" s="473" t="s">
        <v>8</v>
      </c>
      <c r="Y614" s="451"/>
      <c r="Z614" s="518"/>
      <c r="AA614" s="519"/>
      <c r="AB614" s="996"/>
      <c r="AC614" s="473">
        <f>AC221+AC569+AC562+AC529+AC493+AC477+AC340+AC295+AC264+AC233</f>
        <v>114182.8</v>
      </c>
      <c r="AD614" s="473" t="s">
        <v>8</v>
      </c>
      <c r="AE614" s="451"/>
      <c r="AF614" s="518"/>
      <c r="AG614" s="519"/>
      <c r="AH614" s="996"/>
      <c r="AI614" s="473">
        <f>AI551+AI369+AI365+AI239</f>
        <v>28170.199999999997</v>
      </c>
      <c r="AJ614" s="473" t="s">
        <v>8</v>
      </c>
      <c r="AK614" s="473"/>
      <c r="AL614" s="518"/>
      <c r="AM614" s="519"/>
      <c r="AN614" s="996"/>
      <c r="AO614" s="473">
        <f>AO86+AO108+AO203+AO278+AO305+AO314+AO318+AO322+AO344+AO452+AO456+AO472+AO180</f>
        <v>158062.64999999997</v>
      </c>
      <c r="AP614" s="473" t="s">
        <v>8</v>
      </c>
      <c r="AQ614" s="451"/>
      <c r="AR614" s="473"/>
    </row>
    <row r="615" spans="1:47" s="12" customFormat="1" x14ac:dyDescent="0.25">
      <c r="A615" s="999"/>
      <c r="B615" s="999"/>
      <c r="C615" s="999"/>
      <c r="D615" s="999"/>
      <c r="E615" s="999"/>
      <c r="F615" s="999"/>
      <c r="G615" s="999"/>
      <c r="H615" s="999"/>
      <c r="I615" s="999"/>
      <c r="J615" s="996" t="s">
        <v>69</v>
      </c>
      <c r="K615" s="473"/>
      <c r="L615" s="473" t="s">
        <v>5</v>
      </c>
      <c r="M615" s="997"/>
      <c r="N615" s="518"/>
      <c r="O615" s="519"/>
      <c r="P615" s="996" t="s">
        <v>41</v>
      </c>
      <c r="Q615" s="473"/>
      <c r="R615" s="473" t="s">
        <v>5</v>
      </c>
      <c r="S615" s="451"/>
      <c r="T615" s="518"/>
      <c r="U615" s="519"/>
      <c r="V615" s="996" t="s">
        <v>41</v>
      </c>
      <c r="W615" s="473"/>
      <c r="X615" s="473" t="s">
        <v>5</v>
      </c>
      <c r="Y615" s="451"/>
      <c r="Z615" s="518"/>
      <c r="AA615" s="519"/>
      <c r="AB615" s="996" t="s">
        <v>41</v>
      </c>
      <c r="AC615" s="473"/>
      <c r="AD615" s="473" t="s">
        <v>5</v>
      </c>
      <c r="AE615" s="451"/>
      <c r="AF615" s="518"/>
      <c r="AG615" s="519"/>
      <c r="AH615" s="996" t="s">
        <v>41</v>
      </c>
      <c r="AI615" s="473"/>
      <c r="AJ615" s="473" t="s">
        <v>5</v>
      </c>
      <c r="AK615" s="473"/>
      <c r="AL615" s="518"/>
      <c r="AM615" s="519"/>
      <c r="AN615" s="996" t="s">
        <v>41</v>
      </c>
      <c r="AO615" s="473"/>
      <c r="AP615" s="473" t="s">
        <v>5</v>
      </c>
      <c r="AQ615" s="451"/>
      <c r="AR615" s="473"/>
    </row>
    <row r="616" spans="1:47" s="12" customFormat="1" x14ac:dyDescent="0.25">
      <c r="A616" s="999"/>
      <c r="B616" s="999"/>
      <c r="C616" s="999"/>
      <c r="D616" s="999"/>
      <c r="E616" s="999"/>
      <c r="F616" s="999"/>
      <c r="G616" s="999"/>
      <c r="H616" s="999"/>
      <c r="I616" s="999"/>
      <c r="J616" s="996"/>
      <c r="K616" s="473"/>
      <c r="L616" s="473" t="s">
        <v>8</v>
      </c>
      <c r="M616" s="997"/>
      <c r="N616" s="518"/>
      <c r="O616" s="519"/>
      <c r="P616" s="996"/>
      <c r="Q616" s="473"/>
      <c r="R616" s="473" t="s">
        <v>8</v>
      </c>
      <c r="S616" s="451"/>
      <c r="T616" s="518"/>
      <c r="U616" s="519"/>
      <c r="V616" s="996"/>
      <c r="W616" s="473"/>
      <c r="X616" s="473" t="s">
        <v>8</v>
      </c>
      <c r="Y616" s="451"/>
      <c r="Z616" s="518"/>
      <c r="AA616" s="519"/>
      <c r="AB616" s="996"/>
      <c r="AC616" s="473"/>
      <c r="AD616" s="473" t="s">
        <v>8</v>
      </c>
      <c r="AE616" s="451"/>
      <c r="AF616" s="518"/>
      <c r="AG616" s="519"/>
      <c r="AH616" s="996"/>
      <c r="AI616" s="473"/>
      <c r="AJ616" s="473" t="s">
        <v>8</v>
      </c>
      <c r="AK616" s="473"/>
      <c r="AL616" s="518"/>
      <c r="AM616" s="519"/>
      <c r="AN616" s="996"/>
      <c r="AO616" s="473"/>
      <c r="AP616" s="473" t="s">
        <v>8</v>
      </c>
      <c r="AQ616" s="451"/>
      <c r="AR616" s="473"/>
    </row>
    <row r="617" spans="1:47" s="12" customFormat="1" x14ac:dyDescent="0.25">
      <c r="A617" s="999"/>
      <c r="B617" s="999"/>
      <c r="C617" s="999"/>
      <c r="D617" s="999"/>
      <c r="E617" s="999"/>
      <c r="F617" s="999"/>
      <c r="G617" s="999"/>
      <c r="H617" s="999"/>
      <c r="I617" s="999"/>
      <c r="J617" s="996" t="s">
        <v>42</v>
      </c>
      <c r="K617" s="473"/>
      <c r="L617" s="473" t="s">
        <v>5</v>
      </c>
      <c r="M617" s="997"/>
      <c r="N617" s="518"/>
      <c r="O617" s="519"/>
      <c r="P617" s="996" t="s">
        <v>42</v>
      </c>
      <c r="Q617" s="473">
        <f>Q337+Q494</f>
        <v>0.8</v>
      </c>
      <c r="R617" s="473" t="s">
        <v>5</v>
      </c>
      <c r="S617" s="451">
        <f>S494+S337</f>
        <v>34507</v>
      </c>
      <c r="T617" s="518"/>
      <c r="U617" s="519"/>
      <c r="V617" s="996" t="s">
        <v>42</v>
      </c>
      <c r="W617" s="473"/>
      <c r="X617" s="473" t="s">
        <v>5</v>
      </c>
      <c r="Y617" s="451"/>
      <c r="Z617" s="518"/>
      <c r="AA617" s="519"/>
      <c r="AB617" s="996" t="s">
        <v>42</v>
      </c>
      <c r="AC617" s="473"/>
      <c r="AD617" s="473" t="s">
        <v>5</v>
      </c>
      <c r="AE617" s="451"/>
      <c r="AF617" s="518"/>
      <c r="AG617" s="519"/>
      <c r="AH617" s="996" t="s">
        <v>42</v>
      </c>
      <c r="AI617" s="473"/>
      <c r="AJ617" s="473" t="s">
        <v>5</v>
      </c>
      <c r="AK617" s="473"/>
      <c r="AL617" s="518"/>
      <c r="AM617" s="519"/>
      <c r="AN617" s="996" t="s">
        <v>42</v>
      </c>
      <c r="AO617" s="473"/>
      <c r="AP617" s="473" t="s">
        <v>5</v>
      </c>
      <c r="AQ617" s="451"/>
      <c r="AR617" s="473"/>
    </row>
    <row r="618" spans="1:47" s="12" customFormat="1" x14ac:dyDescent="0.25">
      <c r="A618" s="999"/>
      <c r="B618" s="999"/>
      <c r="C618" s="999"/>
      <c r="D618" s="999"/>
      <c r="E618" s="999"/>
      <c r="F618" s="999"/>
      <c r="G618" s="999"/>
      <c r="H618" s="999"/>
      <c r="I618" s="999"/>
      <c r="J618" s="996"/>
      <c r="K618" s="473"/>
      <c r="L618" s="473" t="s">
        <v>8</v>
      </c>
      <c r="M618" s="997"/>
      <c r="N618" s="518"/>
      <c r="O618" s="519"/>
      <c r="P618" s="996"/>
      <c r="Q618" s="473"/>
      <c r="R618" s="473" t="s">
        <v>8</v>
      </c>
      <c r="S618" s="451"/>
      <c r="T618" s="518"/>
      <c r="U618" s="519"/>
      <c r="V618" s="996"/>
      <c r="W618" s="473"/>
      <c r="X618" s="473" t="s">
        <v>8</v>
      </c>
      <c r="Y618" s="451"/>
      <c r="Z618" s="518"/>
      <c r="AA618" s="519"/>
      <c r="AB618" s="996"/>
      <c r="AC618" s="473"/>
      <c r="AD618" s="473" t="s">
        <v>8</v>
      </c>
      <c r="AE618" s="451"/>
      <c r="AF618" s="518"/>
      <c r="AG618" s="519"/>
      <c r="AH618" s="996"/>
      <c r="AI618" s="473"/>
      <c r="AJ618" s="473" t="s">
        <v>8</v>
      </c>
      <c r="AK618" s="473"/>
      <c r="AL618" s="518"/>
      <c r="AM618" s="519"/>
      <c r="AN618" s="996"/>
      <c r="AO618" s="473"/>
      <c r="AP618" s="473" t="s">
        <v>8</v>
      </c>
      <c r="AQ618" s="451"/>
      <c r="AR618" s="473"/>
    </row>
    <row r="619" spans="1:47" s="12" customFormat="1" x14ac:dyDescent="0.25">
      <c r="A619" s="999"/>
      <c r="B619" s="999"/>
      <c r="C619" s="999"/>
      <c r="D619" s="999"/>
      <c r="E619" s="999"/>
      <c r="F619" s="999"/>
      <c r="G619" s="999"/>
      <c r="H619" s="999"/>
      <c r="I619" s="999"/>
      <c r="J619" s="996" t="s">
        <v>43</v>
      </c>
      <c r="K619" s="473"/>
      <c r="L619" s="473" t="s">
        <v>5</v>
      </c>
      <c r="M619" s="997"/>
      <c r="N619" s="518"/>
      <c r="O619" s="519"/>
      <c r="P619" s="996" t="s">
        <v>43</v>
      </c>
      <c r="Q619" s="473"/>
      <c r="R619" s="473" t="s">
        <v>5</v>
      </c>
      <c r="S619" s="451"/>
      <c r="T619" s="518"/>
      <c r="U619" s="519"/>
      <c r="V619" s="996" t="s">
        <v>43</v>
      </c>
      <c r="W619" s="473"/>
      <c r="X619" s="473" t="s">
        <v>5</v>
      </c>
      <c r="Y619" s="451"/>
      <c r="Z619" s="518"/>
      <c r="AA619" s="519"/>
      <c r="AB619" s="996" t="s">
        <v>43</v>
      </c>
      <c r="AC619" s="143">
        <f>AC610</f>
        <v>0.8</v>
      </c>
      <c r="AD619" s="473" t="s">
        <v>5</v>
      </c>
      <c r="AE619" s="451">
        <f>AE610</f>
        <v>73000</v>
      </c>
      <c r="AF619" s="518"/>
      <c r="AG619" s="519"/>
      <c r="AH619" s="996" t="s">
        <v>43</v>
      </c>
      <c r="AI619" s="473">
        <v>1.06</v>
      </c>
      <c r="AJ619" s="473" t="s">
        <v>5</v>
      </c>
      <c r="AK619" s="473">
        <v>194889.93</v>
      </c>
      <c r="AL619" s="518"/>
      <c r="AM619" s="519"/>
      <c r="AN619" s="996" t="s">
        <v>43</v>
      </c>
      <c r="AO619" s="473"/>
      <c r="AP619" s="473" t="s">
        <v>5</v>
      </c>
      <c r="AQ619" s="451"/>
      <c r="AR619" s="473"/>
    </row>
    <row r="620" spans="1:47" s="12" customFormat="1" x14ac:dyDescent="0.25">
      <c r="A620" s="999"/>
      <c r="B620" s="999"/>
      <c r="C620" s="999"/>
      <c r="D620" s="999"/>
      <c r="E620" s="999"/>
      <c r="F620" s="999"/>
      <c r="G620" s="999"/>
      <c r="H620" s="999"/>
      <c r="I620" s="999"/>
      <c r="J620" s="996"/>
      <c r="K620" s="473"/>
      <c r="L620" s="473" t="s">
        <v>8</v>
      </c>
      <c r="M620" s="997"/>
      <c r="N620" s="518"/>
      <c r="O620" s="519"/>
      <c r="P620" s="996"/>
      <c r="Q620" s="473"/>
      <c r="R620" s="473" t="s">
        <v>8</v>
      </c>
      <c r="S620" s="451"/>
      <c r="T620" s="518"/>
      <c r="U620" s="519"/>
      <c r="V620" s="996"/>
      <c r="W620" s="473"/>
      <c r="X620" s="473" t="s">
        <v>8</v>
      </c>
      <c r="Y620" s="451"/>
      <c r="Z620" s="518"/>
      <c r="AA620" s="519"/>
      <c r="AB620" s="996"/>
      <c r="AC620" s="473"/>
      <c r="AD620" s="473" t="s">
        <v>8</v>
      </c>
      <c r="AE620" s="451"/>
      <c r="AF620" s="518"/>
      <c r="AG620" s="519"/>
      <c r="AH620" s="996"/>
      <c r="AI620" s="473"/>
      <c r="AJ620" s="473" t="s">
        <v>8</v>
      </c>
      <c r="AK620" s="473"/>
      <c r="AL620" s="518"/>
      <c r="AM620" s="519"/>
      <c r="AN620" s="996"/>
      <c r="AO620" s="473"/>
      <c r="AP620" s="473" t="s">
        <v>8</v>
      </c>
      <c r="AQ620" s="451"/>
      <c r="AR620" s="473"/>
    </row>
    <row r="621" spans="1:47" s="12" customFormat="1" x14ac:dyDescent="0.25">
      <c r="A621" s="999"/>
      <c r="B621" s="999"/>
      <c r="C621" s="999"/>
      <c r="D621" s="999"/>
      <c r="E621" s="999"/>
      <c r="F621" s="999"/>
      <c r="G621" s="999"/>
      <c r="H621" s="999"/>
      <c r="I621" s="999"/>
      <c r="J621" s="996" t="s">
        <v>10</v>
      </c>
      <c r="K621" s="997">
        <f>K73+K74+K90+K101+K108+K114+K130+K132+K155+K158+K160+K188+K207+K208+K225+K226+K227+K228+K229+K252+K253+K278+K284+K290+K293+K312+K326+K348+K401+K402+K409+K420+K434+K435+K439+K482+K493+K497+K535+K537+K587+K609</f>
        <v>25871.839999999997</v>
      </c>
      <c r="L621" s="635" t="s">
        <v>8</v>
      </c>
      <c r="M621" s="997">
        <f>M73+M74+M90+M100+M107+M113+M129+M132+M154+M158+M160+M187+M206+M208+M225+M226+M227+M228+M229+M252+M253+M278+M283+M289+M293+M311+M326+M348+M401+M402+M409+M419+M434+M435+M438+M481+M493+M497+M535+M537+M587+M608</f>
        <v>20293.410344</v>
      </c>
      <c r="N621" s="518"/>
      <c r="O621" s="519"/>
      <c r="P621" s="996" t="s">
        <v>10</v>
      </c>
      <c r="Q621" s="451">
        <f>Q609+Q605+Q601+Q596+Q361+Q350+Q205+Q144+Q120+Q94+Q83+Q433</f>
        <v>903.06999999999994</v>
      </c>
      <c r="R621" s="473" t="s">
        <v>8</v>
      </c>
      <c r="S621" s="997">
        <f>S608+S604+S600+S595+S360+S349+S204+S143+S119+S93+S82+S432+S134+S261</f>
        <v>767.55</v>
      </c>
      <c r="T621" s="518"/>
      <c r="U621" s="519"/>
      <c r="V621" s="996" t="s">
        <v>10</v>
      </c>
      <c r="W621" s="473">
        <f>W171+W256+W271+W311+W512+W523+W575+W580</f>
        <v>11.901999999999999</v>
      </c>
      <c r="X621" s="473" t="s">
        <v>8</v>
      </c>
      <c r="Y621" s="997">
        <f>Y256+Y271+Y311+Y512+Y523+Y575+Y580</f>
        <v>1393.9</v>
      </c>
      <c r="Z621" s="518"/>
      <c r="AA621" s="519"/>
      <c r="AB621" s="996" t="s">
        <v>10</v>
      </c>
      <c r="AC621" s="473">
        <f>AC222+AC570+AC563+AC530+AC494+AC478+AC341+AC296+AC265+AC234</f>
        <v>12.063999999999998</v>
      </c>
      <c r="AD621" s="473" t="s">
        <v>8</v>
      </c>
      <c r="AE621" s="997">
        <f>AE222+AE234++AE265+AE296+AE341+AE478+AE494+AE530+AE563+AE570</f>
        <v>1013.9</v>
      </c>
      <c r="AF621" s="518"/>
      <c r="AG621" s="519"/>
      <c r="AH621" s="996" t="s">
        <v>10</v>
      </c>
      <c r="AI621" s="473">
        <f>AI553+AI371+AI367+AI241</f>
        <v>268.7</v>
      </c>
      <c r="AJ621" s="473" t="s">
        <v>8</v>
      </c>
      <c r="AK621" s="635">
        <f>AK552+AK370+AK366+AK240</f>
        <v>228.34499999999997</v>
      </c>
      <c r="AL621" s="518"/>
      <c r="AM621" s="519"/>
      <c r="AN621" s="996" t="s">
        <v>10</v>
      </c>
      <c r="AO621" s="473" t="e">
        <f>AO473+AO457+AO453+AO345+AO323+AO319+AO315+AO306+AO279+AO204+#REF!+AO87+AO181</f>
        <v>#REF!</v>
      </c>
      <c r="AP621" s="473" t="s">
        <v>8</v>
      </c>
      <c r="AQ621" s="997" t="e">
        <f>AQ87+#REF!+AQ204+AQ279+AQ306+AQ315+AQ319+AQ323+AQ345+AQ457+AQ473+AQ453+AQ181</f>
        <v>#REF!</v>
      </c>
      <c r="AR621" s="635"/>
    </row>
    <row r="622" spans="1:47" s="12" customFormat="1" x14ac:dyDescent="0.25">
      <c r="A622" s="999"/>
      <c r="B622" s="999"/>
      <c r="C622" s="999"/>
      <c r="D622" s="999"/>
      <c r="E622" s="999"/>
      <c r="F622" s="999"/>
      <c r="G622" s="999"/>
      <c r="H622" s="999"/>
      <c r="I622" s="999"/>
      <c r="J622" s="996"/>
      <c r="K622" s="997"/>
      <c r="L622" s="635"/>
      <c r="M622" s="997"/>
      <c r="N622" s="518"/>
      <c r="O622" s="519"/>
      <c r="P622" s="996"/>
      <c r="Q622" s="451">
        <f>Q608+Q604+Q600+Q595+Q360+Q349+Q204+Q143+Q119+Q93+Q432</f>
        <v>8.1449999999999996</v>
      </c>
      <c r="R622" s="473" t="s">
        <v>5</v>
      </c>
      <c r="S622" s="997"/>
      <c r="T622" s="518"/>
      <c r="U622" s="519"/>
      <c r="V622" s="996"/>
      <c r="W622" s="473">
        <f>W580+W575+W523+W512+W311+W271+W256</f>
        <v>9.032</v>
      </c>
      <c r="X622" s="473" t="s">
        <v>5</v>
      </c>
      <c r="Y622" s="997"/>
      <c r="Z622" s="518"/>
      <c r="AA622" s="519"/>
      <c r="AB622" s="996"/>
      <c r="AC622" s="451">
        <f>AC223+AC571+AC564+AC531+AC495+AC479+AC342+AC297+AC266+AC235</f>
        <v>1190.9000000000001</v>
      </c>
      <c r="AD622" s="473" t="s">
        <v>5</v>
      </c>
      <c r="AE622" s="997"/>
      <c r="AF622" s="518"/>
      <c r="AG622" s="519"/>
      <c r="AH622" s="996"/>
      <c r="AI622" s="473">
        <f>AI552+AI370+AI366+AI240</f>
        <v>4.4279999999999999</v>
      </c>
      <c r="AJ622" s="473" t="s">
        <v>5</v>
      </c>
      <c r="AK622" s="635"/>
      <c r="AL622" s="518"/>
      <c r="AM622" s="519"/>
      <c r="AN622" s="996"/>
      <c r="AO622" s="451" t="e">
        <f>AO474+AO458+AO454+AO346+AO324+AO320+AO316+AO307+AO280+AO205+#REF!+AO88+AO182</f>
        <v>#REF!</v>
      </c>
      <c r="AP622" s="473" t="s">
        <v>5</v>
      </c>
      <c r="AQ622" s="997"/>
      <c r="AR622" s="635"/>
    </row>
    <row r="623" spans="1:47" s="12" customFormat="1" ht="28.5" x14ac:dyDescent="0.25">
      <c r="A623" s="999"/>
      <c r="B623" s="999"/>
      <c r="C623" s="999"/>
      <c r="D623" s="999"/>
      <c r="E623" s="999"/>
      <c r="F623" s="999"/>
      <c r="G623" s="999"/>
      <c r="H623" s="999"/>
      <c r="I623" s="999"/>
      <c r="J623" s="450" t="s">
        <v>11</v>
      </c>
      <c r="K623" s="473">
        <f>K71+K72+K131+K159+K191+K202+K220+K221+K222+K223+K224+K250+K251+K277+K287+K325+K347+K399+K400+K405+K408+K432+K433+K492+K496+K534+K536+K586</f>
        <v>26</v>
      </c>
      <c r="L623" s="473" t="s">
        <v>12</v>
      </c>
      <c r="M623" s="451">
        <f>M71+M72+M131+M159+M202+M220+M221+M222+M223+M224+M250+M251+M277+M287+M325+M347+M399+M400+M408+M432+M433+M492+M496+M534+M536+M586+M191+M405</f>
        <v>40795.155140000003</v>
      </c>
      <c r="N623" s="518"/>
      <c r="O623" s="519"/>
      <c r="P623" s="450" t="s">
        <v>11</v>
      </c>
      <c r="Q623" s="473">
        <f>Q75+Q76+Q133+Q278+Q328+Q335+Q382+Q383+Q384+Q493+Q500+Q536+Q537</f>
        <v>13</v>
      </c>
      <c r="R623" s="473" t="s">
        <v>12</v>
      </c>
      <c r="S623" s="451">
        <f>S537+S536+S500+S493+S384+S382+S335+S328+S133+S76+S75+S278+S383</f>
        <v>22721</v>
      </c>
      <c r="T623" s="518"/>
      <c r="U623" s="519"/>
      <c r="V623" s="450" t="s">
        <v>11</v>
      </c>
      <c r="W623" s="473">
        <f>W308+W267+W203+W202+W192+W176+W170+W169+W166+W163+W165+W161+W149+W146+W145+W97</f>
        <v>16</v>
      </c>
      <c r="X623" s="473" t="s">
        <v>12</v>
      </c>
      <c r="Y623" s="451">
        <f>Y97+Y145+Y146+Y149+Y161+Y165+Y163+Y166+Y169+Y170+Y176+Y192+Y202+Y203+Y228+Y267+Y308</f>
        <v>30436</v>
      </c>
      <c r="Z623" s="518"/>
      <c r="AA623" s="519"/>
      <c r="AB623" s="450" t="s">
        <v>11</v>
      </c>
      <c r="AC623" s="473">
        <f>AC95+AC96+AC267+AC304+AC325+AC347+AC349+AC350+AC354+AC363+AC382</f>
        <v>11</v>
      </c>
      <c r="AD623" s="473" t="s">
        <v>12</v>
      </c>
      <c r="AE623" s="451">
        <f>AE96+AE267+AE304+AE305+AE325+AE326+AE347+AE349+AE350+AE382+AE383+AE95+AE354+AE363</f>
        <v>19453</v>
      </c>
      <c r="AF623" s="518"/>
      <c r="AG623" s="519"/>
      <c r="AH623" s="450" t="s">
        <v>11</v>
      </c>
      <c r="AI623" s="473">
        <f>AI587+AI586+AI562+AI561+AI537+AI536+AI535+AI534+AI533+AI527+AI526+AI497+AI496+AI125+AI123</f>
        <v>15</v>
      </c>
      <c r="AJ623" s="473" t="s">
        <v>12</v>
      </c>
      <c r="AK623" s="451">
        <f>AK587+AK586+AK562+AK561+AK537+AK536+AK535+AK534+AK533+AK527+AK526+AK497+AK496+AK125+AK123</f>
        <v>23440</v>
      </c>
      <c r="AL623" s="518"/>
      <c r="AM623" s="519"/>
      <c r="AN623" s="450" t="s">
        <v>11</v>
      </c>
      <c r="AO623" s="473">
        <f>K496</f>
        <v>1</v>
      </c>
      <c r="AP623" s="473" t="s">
        <v>12</v>
      </c>
      <c r="AQ623" s="451"/>
      <c r="AR623" s="473"/>
    </row>
    <row r="624" spans="1:47" s="12" customFormat="1" ht="28.5" x14ac:dyDescent="0.25">
      <c r="A624" s="999"/>
      <c r="B624" s="999"/>
      <c r="C624" s="999"/>
      <c r="D624" s="999"/>
      <c r="E624" s="999"/>
      <c r="F624" s="999"/>
      <c r="G624" s="999"/>
      <c r="H624" s="999"/>
      <c r="I624" s="999"/>
      <c r="J624" s="450" t="s">
        <v>44</v>
      </c>
      <c r="K624" s="473">
        <f>K89+K156+K177+K430+K533+K551+K286</f>
        <v>58</v>
      </c>
      <c r="L624" s="473" t="s">
        <v>12</v>
      </c>
      <c r="M624" s="451">
        <f>M89+M156+M177+M284+M430+M533+M551+M286</f>
        <v>2219.8431700000001</v>
      </c>
      <c r="N624" s="518"/>
      <c r="O624" s="519"/>
      <c r="P624" s="450" t="s">
        <v>44</v>
      </c>
      <c r="Q624" s="473">
        <f>Q563+Q562+Q561+Q551+Q503+Q502+Q501+Q498+Q484+Q483+Q401+Q400+Q380+Q379+Q378+Q364+Q326+Q211+Q210+Q208+Q207+Q168+Q159+Q166+Q165+Q164+Q163+Q161+Q115+Q103+Q71+Q78+Q77+Q102</f>
        <v>488</v>
      </c>
      <c r="R624" s="473" t="s">
        <v>12</v>
      </c>
      <c r="S624" s="451">
        <f>S563+S562+S561+S551+S503+S502+S501+S498+S484+S483+S401+S400+S380+S379+S378+S364+S326+S211+S210+S208+S207+S168+S159+S166+S165+S164+S163+S161+S115+S103+S71+S78+S77+S79+S102</f>
        <v>5850</v>
      </c>
      <c r="T624" s="518"/>
      <c r="U624" s="519"/>
      <c r="V624" s="450" t="s">
        <v>44</v>
      </c>
      <c r="W624" s="473">
        <f>W147+W177+W198+W220+W222+W225+W226+W227+W244+W245+W246+W250+W277+W300+W301+W304+W305+W306+W331+W332+W338+W347+W350+W351+W352+W382+W383+W384+W386+W387+W389+W391+W410+W412+W494+W533+W534+W536+W537+W538+W539+W541+W546+W587+W589+W590</f>
        <v>582</v>
      </c>
      <c r="X624" s="473" t="s">
        <v>12</v>
      </c>
      <c r="Y624" s="451">
        <f>Y147+Y177+Y198+Y220+Y222+Y225+Y226+Y227+Y244+Y245+Y246+Y250+Y277+Y300+Y301+Y304+Y305+Y306+Y328+Y330+Y331+Y332+Y338+Y347+Y350+Y351+Y352+Y382+Y383+Y384+Y386+Y387+Y389+Y391+Y410+Y412+Y494+Y533+Y534+Y536+Y537+Y538+Y539+Y541+Y546+Y587+Y589+Y590</f>
        <v>6490</v>
      </c>
      <c r="Z624" s="518"/>
      <c r="AA624" s="519"/>
      <c r="AB624" s="450" t="s">
        <v>44</v>
      </c>
      <c r="AC624" s="473"/>
      <c r="AD624" s="473" t="s">
        <v>12</v>
      </c>
      <c r="AE624" s="451"/>
      <c r="AF624" s="518"/>
      <c r="AG624" s="519"/>
      <c r="AH624" s="450" t="s">
        <v>44</v>
      </c>
      <c r="AI624" s="451">
        <f>AI598+AI96+AI95</f>
        <v>35</v>
      </c>
      <c r="AJ624" s="473" t="s">
        <v>12</v>
      </c>
      <c r="AK624" s="451">
        <f>AK598+AK96+AK95</f>
        <v>1100</v>
      </c>
      <c r="AL624" s="518"/>
      <c r="AM624" s="519"/>
      <c r="AN624" s="450" t="s">
        <v>44</v>
      </c>
      <c r="AO624" s="473">
        <f>AO535+AO534+AO533+Q503+Q502+Q501+Q498+AO498+AO496+AO482+AO481+AO470+AO448+AO427+AO425+AO423+AO405+AO272+AO270+AO269+AO267+AO193+AO186+AO501+AO138+AO137+AO136+AO110+AO271+AO273</f>
        <v>549</v>
      </c>
      <c r="AP624" s="473" t="s">
        <v>12</v>
      </c>
      <c r="AQ624" s="451">
        <f>AQ535+AQ534+AQ533+AQ498+AQ496+AQ482+AQ481+AQ470+AQ448+AQ427+AQ425+AQ423+AQ405+AQ272+AQ270+AQ269+AQ193+AQ186+AQ501+AQ138+AQ137+AQ136+AQ110+AQ267+AQ271+AQ273+AQ109</f>
        <v>3789</v>
      </c>
      <c r="AR624" s="473"/>
    </row>
    <row r="625" spans="1:114" s="12" customFormat="1" ht="42.75" x14ac:dyDescent="0.25">
      <c r="A625" s="999"/>
      <c r="B625" s="999"/>
      <c r="C625" s="999"/>
      <c r="D625" s="999"/>
      <c r="E625" s="999"/>
      <c r="F625" s="999"/>
      <c r="G625" s="999"/>
      <c r="H625" s="999"/>
      <c r="I625" s="999"/>
      <c r="J625" s="450" t="s">
        <v>13</v>
      </c>
      <c r="K625" s="473">
        <f>K176+K550+K288+K431</f>
        <v>253</v>
      </c>
      <c r="L625" s="473" t="s">
        <v>14</v>
      </c>
      <c r="M625" s="451" t="e">
        <f>M176+M550+M288+M431</f>
        <v>#VALUE!</v>
      </c>
      <c r="N625" s="518"/>
      <c r="O625" s="519"/>
      <c r="P625" s="450" t="s">
        <v>13</v>
      </c>
      <c r="Q625" s="473"/>
      <c r="R625" s="473" t="s">
        <v>14</v>
      </c>
      <c r="S625" s="451"/>
      <c r="T625" s="518"/>
      <c r="U625" s="519"/>
      <c r="V625" s="450" t="s">
        <v>13</v>
      </c>
      <c r="W625" s="473"/>
      <c r="X625" s="473" t="s">
        <v>14</v>
      </c>
      <c r="Y625" s="451"/>
      <c r="Z625" s="518"/>
      <c r="AA625" s="519"/>
      <c r="AB625" s="450" t="s">
        <v>13</v>
      </c>
      <c r="AC625" s="473">
        <f>Q550</f>
        <v>0</v>
      </c>
      <c r="AD625" s="473" t="s">
        <v>14</v>
      </c>
      <c r="AE625" s="451"/>
      <c r="AF625" s="518"/>
      <c r="AG625" s="519"/>
      <c r="AH625" s="450" t="s">
        <v>13</v>
      </c>
      <c r="AI625" s="473"/>
      <c r="AJ625" s="473" t="s">
        <v>14</v>
      </c>
      <c r="AK625" s="473"/>
      <c r="AL625" s="518"/>
      <c r="AM625" s="519"/>
      <c r="AN625" s="450" t="s">
        <v>13</v>
      </c>
      <c r="AO625" s="473">
        <f>AO422+AO424+AO426</f>
        <v>300</v>
      </c>
      <c r="AP625" s="473" t="s">
        <v>14</v>
      </c>
      <c r="AQ625" s="451">
        <f>AQ422+AQ424+AQ426</f>
        <v>900</v>
      </c>
      <c r="AR625" s="473"/>
    </row>
    <row r="626" spans="1:114" s="12" customFormat="1" x14ac:dyDescent="0.25">
      <c r="A626" s="999"/>
      <c r="B626" s="999"/>
      <c r="C626" s="999"/>
      <c r="D626" s="999"/>
      <c r="E626" s="999"/>
      <c r="F626" s="999"/>
      <c r="G626" s="999"/>
      <c r="H626" s="999"/>
      <c r="I626" s="999"/>
      <c r="J626" s="450" t="s">
        <v>15</v>
      </c>
      <c r="K626" s="473"/>
      <c r="L626" s="473" t="s">
        <v>8</v>
      </c>
      <c r="M626" s="451"/>
      <c r="N626" s="518"/>
      <c r="O626" s="519"/>
      <c r="P626" s="450" t="s">
        <v>15</v>
      </c>
      <c r="Q626" s="473">
        <f>Q564</f>
        <v>2</v>
      </c>
      <c r="R626" s="473" t="s">
        <v>8</v>
      </c>
      <c r="S626" s="451">
        <f>S564</f>
        <v>2</v>
      </c>
      <c r="T626" s="518"/>
      <c r="U626" s="519"/>
      <c r="V626" s="450" t="s">
        <v>15</v>
      </c>
      <c r="W626" s="473">
        <f>W349</f>
        <v>450</v>
      </c>
      <c r="X626" s="473" t="s">
        <v>8</v>
      </c>
      <c r="Y626" s="451">
        <f>Y349</f>
        <v>500</v>
      </c>
      <c r="Z626" s="518"/>
      <c r="AA626" s="519"/>
      <c r="AB626" s="450" t="s">
        <v>15</v>
      </c>
      <c r="AC626" s="473">
        <v>2</v>
      </c>
      <c r="AD626" s="473" t="s">
        <v>8</v>
      </c>
      <c r="AE626" s="451"/>
      <c r="AF626" s="518"/>
      <c r="AG626" s="519"/>
      <c r="AH626" s="450" t="s">
        <v>15</v>
      </c>
      <c r="AI626" s="473"/>
      <c r="AJ626" s="473" t="s">
        <v>8</v>
      </c>
      <c r="AK626" s="473"/>
      <c r="AL626" s="518"/>
      <c r="AM626" s="519"/>
      <c r="AN626" s="450" t="s">
        <v>15</v>
      </c>
      <c r="AO626" s="473">
        <f>AO268</f>
        <v>9930</v>
      </c>
      <c r="AP626" s="473" t="s">
        <v>8</v>
      </c>
      <c r="AQ626" s="451">
        <v>9930</v>
      </c>
      <c r="AR626" s="473"/>
    </row>
    <row r="627" spans="1:114" s="12" customFormat="1" x14ac:dyDescent="0.25">
      <c r="A627" s="999"/>
      <c r="B627" s="999"/>
      <c r="C627" s="999"/>
      <c r="D627" s="999"/>
      <c r="E627" s="999"/>
      <c r="F627" s="999"/>
      <c r="G627" s="999"/>
      <c r="H627" s="999"/>
      <c r="I627" s="999"/>
      <c r="J627" s="450" t="s">
        <v>16</v>
      </c>
      <c r="K627" s="473"/>
      <c r="L627" s="473"/>
      <c r="M627" s="451"/>
      <c r="N627" s="518"/>
      <c r="O627" s="519"/>
      <c r="P627" s="450" t="s">
        <v>16</v>
      </c>
      <c r="Q627" s="473"/>
      <c r="R627" s="473"/>
      <c r="S627" s="451"/>
      <c r="T627" s="518"/>
      <c r="U627" s="519"/>
      <c r="V627" s="450" t="s">
        <v>16</v>
      </c>
      <c r="W627" s="473"/>
      <c r="X627" s="473"/>
      <c r="Y627" s="451"/>
      <c r="Z627" s="518"/>
      <c r="AA627" s="519"/>
      <c r="AB627" s="450" t="s">
        <v>16</v>
      </c>
      <c r="AC627" s="473"/>
      <c r="AD627" s="473"/>
      <c r="AE627" s="451"/>
      <c r="AF627" s="518"/>
      <c r="AG627" s="519"/>
      <c r="AH627" s="450" t="s">
        <v>16</v>
      </c>
      <c r="AI627" s="473"/>
      <c r="AJ627" s="473"/>
      <c r="AK627" s="473"/>
      <c r="AL627" s="518"/>
      <c r="AM627" s="519"/>
      <c r="AN627" s="450" t="s">
        <v>16</v>
      </c>
      <c r="AO627" s="473"/>
      <c r="AP627" s="473"/>
      <c r="AQ627" s="451"/>
      <c r="AR627" s="473"/>
    </row>
    <row r="628" spans="1:114" s="12" customFormat="1" ht="28.5" x14ac:dyDescent="0.25">
      <c r="A628" s="999"/>
      <c r="B628" s="999"/>
      <c r="C628" s="999"/>
      <c r="D628" s="999"/>
      <c r="E628" s="999"/>
      <c r="F628" s="999"/>
      <c r="G628" s="999"/>
      <c r="H628" s="999"/>
      <c r="I628" s="999"/>
      <c r="J628" s="450" t="s">
        <v>46</v>
      </c>
      <c r="K628" s="473"/>
      <c r="L628" s="473" t="s">
        <v>14</v>
      </c>
      <c r="M628" s="451"/>
      <c r="N628" s="518"/>
      <c r="O628" s="519"/>
      <c r="P628" s="450" t="s">
        <v>46</v>
      </c>
      <c r="Q628" s="473"/>
      <c r="R628" s="473" t="s">
        <v>14</v>
      </c>
      <c r="S628" s="451"/>
      <c r="T628" s="518"/>
      <c r="U628" s="519"/>
      <c r="V628" s="450" t="s">
        <v>46</v>
      </c>
      <c r="W628" s="473"/>
      <c r="X628" s="473" t="s">
        <v>14</v>
      </c>
      <c r="Y628" s="451"/>
      <c r="Z628" s="518"/>
      <c r="AA628" s="519"/>
      <c r="AB628" s="450" t="s">
        <v>46</v>
      </c>
      <c r="AC628" s="473"/>
      <c r="AD628" s="473" t="s">
        <v>14</v>
      </c>
      <c r="AE628" s="451"/>
      <c r="AF628" s="518"/>
      <c r="AG628" s="519"/>
      <c r="AH628" s="450" t="s">
        <v>46</v>
      </c>
      <c r="AI628" s="473"/>
      <c r="AJ628" s="473" t="s">
        <v>14</v>
      </c>
      <c r="AK628" s="473"/>
      <c r="AL628" s="518"/>
      <c r="AM628" s="519"/>
      <c r="AN628" s="450" t="s">
        <v>46</v>
      </c>
      <c r="AO628" s="473"/>
      <c r="AP628" s="473" t="s">
        <v>14</v>
      </c>
      <c r="AQ628" s="451"/>
      <c r="AR628" s="473"/>
    </row>
    <row r="629" spans="1:114" s="12" customFormat="1" ht="36" customHeight="1" x14ac:dyDescent="0.25">
      <c r="A629" s="999"/>
      <c r="B629" s="999"/>
      <c r="C629" s="999"/>
      <c r="D629" s="999"/>
      <c r="E629" s="999"/>
      <c r="F629" s="999"/>
      <c r="G629" s="999"/>
      <c r="H629" s="999"/>
      <c r="I629" s="999"/>
      <c r="J629" s="450" t="s">
        <v>719</v>
      </c>
      <c r="K629" s="473">
        <v>1</v>
      </c>
      <c r="L629" s="473"/>
      <c r="M629" s="451">
        <f>M126</f>
        <v>2234.52</v>
      </c>
      <c r="N629" s="518"/>
      <c r="O629" s="519"/>
      <c r="P629" s="450" t="s">
        <v>720</v>
      </c>
      <c r="Q629" s="473"/>
      <c r="R629" s="473"/>
      <c r="S629" s="451"/>
      <c r="T629" s="518"/>
      <c r="U629" s="519"/>
      <c r="V629" s="144" t="s">
        <v>45</v>
      </c>
      <c r="W629" s="473"/>
      <c r="X629" s="473"/>
      <c r="Y629" s="451"/>
      <c r="Z629" s="518"/>
      <c r="AA629" s="519"/>
      <c r="AB629" s="144" t="s">
        <v>720</v>
      </c>
      <c r="AC629" s="473"/>
      <c r="AD629" s="473"/>
      <c r="AE629" s="451"/>
      <c r="AF629" s="518"/>
      <c r="AG629" s="519"/>
      <c r="AH629" s="144" t="s">
        <v>697</v>
      </c>
      <c r="AI629" s="473"/>
      <c r="AJ629" s="473"/>
      <c r="AK629" s="473"/>
      <c r="AL629" s="518"/>
      <c r="AM629" s="519"/>
      <c r="AN629" s="144" t="s">
        <v>697</v>
      </c>
      <c r="AO629" s="473"/>
      <c r="AP629" s="473"/>
      <c r="AQ629" s="451"/>
      <c r="AR629" s="473"/>
    </row>
    <row r="630" spans="1:114" s="12" customFormat="1" x14ac:dyDescent="0.25">
      <c r="A630" s="999"/>
      <c r="B630" s="999"/>
      <c r="C630" s="999"/>
      <c r="D630" s="999"/>
      <c r="E630" s="999"/>
      <c r="F630" s="999"/>
      <c r="G630" s="999"/>
      <c r="H630" s="999"/>
      <c r="I630" s="999"/>
      <c r="J630" s="450" t="s">
        <v>721</v>
      </c>
      <c r="K630" s="473">
        <f>K70</f>
        <v>200</v>
      </c>
      <c r="L630" s="473" t="s">
        <v>14</v>
      </c>
      <c r="M630" s="451">
        <f>M70</f>
        <v>536.74199999999996</v>
      </c>
      <c r="N630" s="518"/>
      <c r="O630" s="519"/>
      <c r="P630" s="450" t="s">
        <v>721</v>
      </c>
      <c r="Q630" s="473">
        <f>Q162+Q167+Q206+Q209+Q212+Q327+Q402+Q404+Q499</f>
        <v>1110</v>
      </c>
      <c r="R630" s="473" t="s">
        <v>14</v>
      </c>
      <c r="S630" s="451">
        <f>S162+S167+S206+S209+S212+S327+S402+S404+S499</f>
        <v>3530</v>
      </c>
      <c r="T630" s="518"/>
      <c r="U630" s="519"/>
      <c r="V630" s="144" t="s">
        <v>721</v>
      </c>
      <c r="W630" s="473">
        <f>W148+W215+W223+W252+W278+W307+W333+W334+W348+W385+W388+W390+W392+W393+W394+W395+W408+W411+W455+W467+W485+W493+W540+W535+W586+W591</f>
        <v>4040</v>
      </c>
      <c r="X630" s="473" t="s">
        <v>14</v>
      </c>
      <c r="Y630" s="451">
        <f>Y148+Y215+Y223+Y252+Y278+Y307+Y333+Y334+Y348+Y385+Y388+Y390+Y392+Y393+Y394+Y395+Y408+Y411+Y455+Y467+Y485+Y493+Y535+Y540+Y586+Y591</f>
        <v>12120</v>
      </c>
      <c r="Z630" s="518"/>
      <c r="AA630" s="519"/>
      <c r="AB630" s="144" t="s">
        <v>721</v>
      </c>
      <c r="AC630" s="473"/>
      <c r="AD630" s="197" t="s">
        <v>14</v>
      </c>
      <c r="AE630" s="451"/>
      <c r="AF630" s="518"/>
      <c r="AG630" s="519"/>
      <c r="AH630" s="144" t="s">
        <v>721</v>
      </c>
      <c r="AI630" s="473"/>
      <c r="AJ630" s="197" t="s">
        <v>14</v>
      </c>
      <c r="AK630" s="473"/>
      <c r="AL630" s="518"/>
      <c r="AM630" s="519"/>
      <c r="AN630" s="144" t="s">
        <v>721</v>
      </c>
      <c r="AO630" s="473">
        <f>AO132+AO139+AO500+AO497+AO483</f>
        <v>720</v>
      </c>
      <c r="AP630" s="197" t="s">
        <v>14</v>
      </c>
      <c r="AQ630" s="451">
        <f>AQ500+AQ497+AQ483+AQ139+AQ132</f>
        <v>2160</v>
      </c>
      <c r="AR630" s="473"/>
    </row>
    <row r="631" spans="1:114" s="12" customFormat="1" ht="24.75" customHeight="1" x14ac:dyDescent="0.25">
      <c r="A631" s="999"/>
      <c r="B631" s="999"/>
      <c r="C631" s="999"/>
      <c r="D631" s="999"/>
      <c r="E631" s="999"/>
      <c r="F631" s="999"/>
      <c r="G631" s="999"/>
      <c r="H631" s="999"/>
      <c r="I631" s="999"/>
      <c r="J631" s="450" t="s">
        <v>722</v>
      </c>
      <c r="K631" s="473"/>
      <c r="L631" s="473"/>
      <c r="M631" s="451"/>
      <c r="N631" s="518"/>
      <c r="O631" s="519"/>
      <c r="P631" s="450" t="s">
        <v>722</v>
      </c>
      <c r="Q631" s="473"/>
      <c r="R631" s="473"/>
      <c r="S631" s="451"/>
      <c r="T631" s="518"/>
      <c r="U631" s="519"/>
      <c r="V631" s="144" t="s">
        <v>722</v>
      </c>
      <c r="W631" s="473"/>
      <c r="X631" s="473"/>
      <c r="Y631" s="451">
        <v>8000</v>
      </c>
      <c r="Z631" s="518"/>
      <c r="AA631" s="519"/>
      <c r="AB631" s="144" t="s">
        <v>722</v>
      </c>
      <c r="AC631" s="473"/>
      <c r="AD631" s="473"/>
      <c r="AE631" s="451">
        <v>6000</v>
      </c>
      <c r="AF631" s="518"/>
      <c r="AG631" s="519"/>
      <c r="AH631" s="144"/>
      <c r="AI631" s="473"/>
      <c r="AJ631" s="473"/>
      <c r="AK631" s="473"/>
      <c r="AL631" s="518"/>
      <c r="AM631" s="519"/>
      <c r="AN631" s="144" t="s">
        <v>722</v>
      </c>
      <c r="AO631" s="473"/>
      <c r="AP631" s="473"/>
      <c r="AQ631" s="451">
        <v>16000</v>
      </c>
      <c r="AR631" s="473"/>
    </row>
    <row r="632" spans="1:114" s="12" customFormat="1" ht="24.75" customHeight="1" x14ac:dyDescent="0.25">
      <c r="A632" s="520"/>
      <c r="B632" s="520"/>
      <c r="C632" s="520"/>
      <c r="D632" s="520"/>
      <c r="E632" s="520"/>
      <c r="F632" s="520"/>
      <c r="G632" s="520"/>
      <c r="H632" s="520"/>
      <c r="I632" s="520"/>
      <c r="J632" s="450"/>
      <c r="K632" s="473"/>
      <c r="L632" s="473"/>
      <c r="M632" s="451"/>
      <c r="N632" s="518"/>
      <c r="O632" s="519"/>
      <c r="P632" s="450"/>
      <c r="Q632" s="473"/>
      <c r="R632" s="473"/>
      <c r="S632" s="451"/>
      <c r="T632" s="518"/>
      <c r="U632" s="519"/>
      <c r="V632" s="144"/>
      <c r="W632" s="473"/>
      <c r="X632" s="473"/>
      <c r="Y632" s="451"/>
      <c r="Z632" s="518"/>
      <c r="AA632" s="519"/>
      <c r="AB632" s="144"/>
      <c r="AC632" s="473"/>
      <c r="AD632" s="473"/>
      <c r="AE632" s="451"/>
      <c r="AF632" s="518"/>
      <c r="AG632" s="519"/>
      <c r="AH632" s="144"/>
      <c r="AI632" s="473"/>
      <c r="AJ632" s="473"/>
      <c r="AK632" s="473"/>
      <c r="AL632" s="518"/>
      <c r="AM632" s="519"/>
      <c r="AN632" s="144"/>
      <c r="AO632" s="473"/>
      <c r="AP632" s="473"/>
      <c r="AQ632" s="451"/>
      <c r="AR632" s="473"/>
    </row>
    <row r="633" spans="1:114" s="25" customFormat="1" x14ac:dyDescent="0.25">
      <c r="A633" s="475"/>
      <c r="B633" s="475"/>
      <c r="C633" s="510" t="s">
        <v>132</v>
      </c>
      <c r="D633" s="475"/>
      <c r="E633" s="475"/>
      <c r="F633" s="475"/>
      <c r="G633" s="475"/>
      <c r="H633" s="475"/>
      <c r="I633" s="475"/>
      <c r="J633" s="133"/>
      <c r="K633" s="478"/>
      <c r="L633" s="478"/>
      <c r="M633" s="478"/>
      <c r="N633" s="80"/>
      <c r="O633" s="478"/>
      <c r="P633" s="133"/>
      <c r="Q633" s="478"/>
      <c r="R633" s="478"/>
      <c r="S633" s="478"/>
      <c r="T633" s="80"/>
      <c r="U633" s="478"/>
      <c r="V633" s="133"/>
      <c r="W633" s="511"/>
      <c r="X633" s="478"/>
      <c r="Y633" s="511"/>
      <c r="Z633" s="80"/>
      <c r="AA633" s="511"/>
      <c r="AB633" s="133"/>
      <c r="AC633" s="511"/>
      <c r="AD633" s="478"/>
      <c r="AE633" s="511"/>
      <c r="AF633" s="80"/>
      <c r="AG633" s="511"/>
      <c r="AH633" s="133"/>
      <c r="AI633" s="511"/>
      <c r="AJ633" s="478"/>
      <c r="AK633" s="511"/>
      <c r="AL633" s="80"/>
      <c r="AM633" s="511"/>
      <c r="AN633" s="133"/>
      <c r="AO633" s="511"/>
      <c r="AP633" s="478"/>
      <c r="AQ633" s="511"/>
      <c r="AR633" s="478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</row>
    <row r="634" spans="1:114" ht="15.75" customHeight="1" x14ac:dyDescent="0.25">
      <c r="A634" s="718">
        <v>1</v>
      </c>
      <c r="B634" s="718">
        <v>2878774</v>
      </c>
      <c r="C634" s="732" t="s">
        <v>102</v>
      </c>
      <c r="D634" s="718">
        <v>3.4</v>
      </c>
      <c r="E634" s="994">
        <v>23800</v>
      </c>
      <c r="F634" s="718">
        <v>3.4</v>
      </c>
      <c r="G634" s="994">
        <v>23800</v>
      </c>
      <c r="H634" s="720" t="s">
        <v>103</v>
      </c>
      <c r="I634" s="720" t="s">
        <v>77</v>
      </c>
      <c r="J634" s="722" t="s">
        <v>104</v>
      </c>
      <c r="K634" s="411">
        <v>1.7</v>
      </c>
      <c r="L634" s="422" t="s">
        <v>5</v>
      </c>
      <c r="M634" s="720">
        <v>7533.1670000000004</v>
      </c>
      <c r="N634" s="639"/>
      <c r="O634" s="639"/>
      <c r="P634" s="639"/>
      <c r="Q634" s="639"/>
      <c r="R634" s="639"/>
      <c r="S634" s="769"/>
      <c r="T634" s="769"/>
      <c r="U634" s="417"/>
      <c r="V634" s="366"/>
      <c r="W634" s="418"/>
      <c r="X634" s="366"/>
      <c r="Y634" s="418"/>
      <c r="Z634" s="366"/>
      <c r="AA634" s="418"/>
      <c r="AB634" s="366"/>
      <c r="AC634" s="418"/>
      <c r="AD634" s="366"/>
      <c r="AE634" s="418"/>
      <c r="AF634" s="366"/>
      <c r="AG634" s="418"/>
      <c r="AH634" s="366"/>
      <c r="AI634" s="418"/>
      <c r="AJ634" s="366"/>
      <c r="AK634" s="418"/>
      <c r="AL634" s="366"/>
      <c r="AM634" s="418"/>
      <c r="AN634" s="366"/>
      <c r="AO634" s="418"/>
      <c r="AP634" s="366"/>
      <c r="AQ634" s="418"/>
      <c r="AR634" s="366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</row>
    <row r="635" spans="1:114" ht="18.75" customHeight="1" x14ac:dyDescent="0.25">
      <c r="A635" s="719"/>
      <c r="B635" s="719"/>
      <c r="C635" s="733"/>
      <c r="D635" s="719"/>
      <c r="E635" s="995"/>
      <c r="F635" s="719"/>
      <c r="G635" s="995"/>
      <c r="H635" s="721"/>
      <c r="I635" s="721"/>
      <c r="J635" s="723"/>
      <c r="K635" s="423">
        <v>11900</v>
      </c>
      <c r="L635" s="411" t="s">
        <v>8</v>
      </c>
      <c r="M635" s="721"/>
      <c r="N635" s="640"/>
      <c r="O635" s="640"/>
      <c r="P635" s="640"/>
      <c r="Q635" s="640"/>
      <c r="R635" s="640"/>
      <c r="S635" s="770"/>
      <c r="T635" s="770"/>
      <c r="U635" s="419"/>
      <c r="V635" s="420"/>
      <c r="W635" s="421"/>
      <c r="X635" s="420"/>
      <c r="Y635" s="421"/>
      <c r="Z635" s="420"/>
      <c r="AA635" s="421"/>
      <c r="AB635" s="420"/>
      <c r="AC635" s="421"/>
      <c r="AD635" s="420"/>
      <c r="AE635" s="421"/>
      <c r="AF635" s="420"/>
      <c r="AG635" s="421"/>
      <c r="AH635" s="420"/>
      <c r="AI635" s="421"/>
      <c r="AJ635" s="420"/>
      <c r="AK635" s="421"/>
      <c r="AL635" s="420"/>
      <c r="AM635" s="421"/>
      <c r="AN635" s="420"/>
      <c r="AO635" s="421"/>
      <c r="AP635" s="420"/>
      <c r="AQ635" s="421"/>
      <c r="AR635" s="420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</row>
    <row r="636" spans="1:114" ht="18" customHeight="1" x14ac:dyDescent="0.25">
      <c r="A636" s="718">
        <v>2</v>
      </c>
      <c r="B636" s="724">
        <v>2878764</v>
      </c>
      <c r="C636" s="730" t="s">
        <v>105</v>
      </c>
      <c r="D636" s="718">
        <v>13.4</v>
      </c>
      <c r="E636" s="994">
        <v>93800</v>
      </c>
      <c r="F636" s="718">
        <v>13.4</v>
      </c>
      <c r="G636" s="994">
        <v>93800</v>
      </c>
      <c r="H636" s="720" t="s">
        <v>103</v>
      </c>
      <c r="I636" s="720" t="s">
        <v>106</v>
      </c>
      <c r="J636" s="722" t="s">
        <v>104</v>
      </c>
      <c r="K636" s="326">
        <v>2.5499999999999998</v>
      </c>
      <c r="L636" s="411" t="s">
        <v>5</v>
      </c>
      <c r="M636" s="720">
        <v>20317.791010000001</v>
      </c>
      <c r="N636" s="639"/>
      <c r="O636" s="639"/>
      <c r="P636" s="639"/>
      <c r="Q636" s="639"/>
      <c r="R636" s="639"/>
      <c r="S636" s="769"/>
      <c r="T636" s="990"/>
      <c r="U636" s="990"/>
      <c r="V636" s="769"/>
      <c r="W636" s="418"/>
      <c r="X636" s="366"/>
      <c r="Y636" s="418"/>
      <c r="Z636" s="366"/>
      <c r="AA636" s="418"/>
      <c r="AB636" s="366"/>
      <c r="AC636" s="418"/>
      <c r="AD636" s="366"/>
      <c r="AE636" s="418"/>
      <c r="AF636" s="366"/>
      <c r="AG636" s="418"/>
      <c r="AH636" s="366"/>
      <c r="AI636" s="418"/>
      <c r="AJ636" s="366"/>
      <c r="AK636" s="418"/>
      <c r="AL636" s="366"/>
      <c r="AM636" s="418"/>
      <c r="AN636" s="366"/>
      <c r="AO636" s="418"/>
      <c r="AP636" s="366"/>
      <c r="AQ636" s="418"/>
      <c r="AR636" s="366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</row>
    <row r="637" spans="1:114" ht="17.25" customHeight="1" x14ac:dyDescent="0.25">
      <c r="A637" s="719"/>
      <c r="B637" s="725"/>
      <c r="C637" s="731"/>
      <c r="D637" s="719"/>
      <c r="E637" s="995"/>
      <c r="F637" s="719"/>
      <c r="G637" s="995"/>
      <c r="H637" s="721"/>
      <c r="I637" s="721"/>
      <c r="J637" s="723"/>
      <c r="K637" s="411">
        <v>17850</v>
      </c>
      <c r="L637" s="411" t="s">
        <v>8</v>
      </c>
      <c r="M637" s="721"/>
      <c r="N637" s="640"/>
      <c r="O637" s="640"/>
      <c r="P637" s="640"/>
      <c r="Q637" s="640"/>
      <c r="R637" s="640"/>
      <c r="S637" s="770"/>
      <c r="T637" s="991"/>
      <c r="U637" s="992"/>
      <c r="V637" s="770"/>
      <c r="W637" s="421"/>
      <c r="X637" s="367"/>
      <c r="Y637" s="421"/>
      <c r="Z637" s="420"/>
      <c r="AA637" s="421"/>
      <c r="AB637" s="420"/>
      <c r="AC637" s="421"/>
      <c r="AD637" s="420"/>
      <c r="AE637" s="421"/>
      <c r="AF637" s="420"/>
      <c r="AG637" s="421"/>
      <c r="AH637" s="420"/>
      <c r="AI637" s="421"/>
      <c r="AJ637" s="420"/>
      <c r="AK637" s="421"/>
      <c r="AL637" s="420"/>
      <c r="AM637" s="421"/>
      <c r="AN637" s="420"/>
      <c r="AO637" s="421"/>
      <c r="AP637" s="420"/>
      <c r="AQ637" s="421"/>
      <c r="AR637" s="420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</row>
    <row r="638" spans="1:114" ht="17.25" customHeight="1" x14ac:dyDescent="0.25">
      <c r="A638" s="756">
        <v>3</v>
      </c>
      <c r="B638" s="699">
        <v>2878772</v>
      </c>
      <c r="C638" s="728" t="s">
        <v>107</v>
      </c>
      <c r="D638" s="981">
        <v>4</v>
      </c>
      <c r="E638" s="979">
        <v>28000</v>
      </c>
      <c r="F638" s="981">
        <v>4</v>
      </c>
      <c r="G638" s="979">
        <v>28000</v>
      </c>
      <c r="H638" s="752" t="s">
        <v>108</v>
      </c>
      <c r="I638" s="752" t="s">
        <v>109</v>
      </c>
      <c r="J638" s="754" t="s">
        <v>104</v>
      </c>
      <c r="K638" s="81">
        <v>2.2999999999999998</v>
      </c>
      <c r="L638" s="73" t="s">
        <v>5</v>
      </c>
      <c r="M638" s="993">
        <v>10623.343199999999</v>
      </c>
      <c r="N638" s="744"/>
      <c r="O638" s="744"/>
      <c r="P638" s="748"/>
      <c r="Q638" s="988"/>
      <c r="R638" s="988"/>
      <c r="S638" s="988"/>
      <c r="T638" s="742"/>
      <c r="U638" s="742"/>
      <c r="V638" s="742"/>
      <c r="W638" s="742"/>
      <c r="X638" s="742"/>
      <c r="Y638" s="746"/>
      <c r="Z638" s="295"/>
      <c r="AA638" s="70"/>
      <c r="AB638" s="295"/>
      <c r="AC638" s="70"/>
      <c r="AD638" s="295"/>
      <c r="AE638" s="70"/>
      <c r="AF638" s="295"/>
      <c r="AG638" s="70"/>
      <c r="AH638" s="295"/>
      <c r="AI638" s="70"/>
      <c r="AJ638" s="295"/>
      <c r="AK638" s="70"/>
      <c r="AL638" s="295"/>
      <c r="AM638" s="70"/>
      <c r="AN638" s="295"/>
      <c r="AO638" s="70"/>
      <c r="AP638" s="295"/>
      <c r="AQ638" s="70"/>
      <c r="AR638" s="295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</row>
    <row r="639" spans="1:114" ht="18.75" customHeight="1" x14ac:dyDescent="0.25">
      <c r="A639" s="757"/>
      <c r="B639" s="700"/>
      <c r="C639" s="729"/>
      <c r="D639" s="982"/>
      <c r="E639" s="980"/>
      <c r="F639" s="982"/>
      <c r="G639" s="980"/>
      <c r="H639" s="753"/>
      <c r="I639" s="753"/>
      <c r="J639" s="755"/>
      <c r="K639" s="73">
        <v>16100</v>
      </c>
      <c r="L639" s="73" t="s">
        <v>8</v>
      </c>
      <c r="M639" s="993"/>
      <c r="N639" s="745"/>
      <c r="O639" s="745"/>
      <c r="P639" s="749"/>
      <c r="Q639" s="989"/>
      <c r="R639" s="989"/>
      <c r="S639" s="989"/>
      <c r="T639" s="743"/>
      <c r="U639" s="743"/>
      <c r="V639" s="743"/>
      <c r="W639" s="743"/>
      <c r="X639" s="743"/>
      <c r="Y639" s="747"/>
      <c r="Z639" s="297"/>
      <c r="AA639" s="72"/>
      <c r="AB639" s="297"/>
      <c r="AC639" s="72"/>
      <c r="AD639" s="297"/>
      <c r="AE639" s="72"/>
      <c r="AF639" s="297"/>
      <c r="AG639" s="72"/>
      <c r="AH639" s="297"/>
      <c r="AI639" s="72"/>
      <c r="AJ639" s="297"/>
      <c r="AK639" s="72"/>
      <c r="AL639" s="297"/>
      <c r="AM639" s="72"/>
      <c r="AN639" s="297"/>
      <c r="AO639" s="72"/>
      <c r="AP639" s="297"/>
      <c r="AQ639" s="72"/>
      <c r="AR639" s="297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</row>
    <row r="640" spans="1:114" ht="21.75" customHeight="1" x14ac:dyDescent="0.25">
      <c r="A640" s="756">
        <v>4</v>
      </c>
      <c r="B640" s="699">
        <v>2878766</v>
      </c>
      <c r="C640" s="728" t="s">
        <v>110</v>
      </c>
      <c r="D640" s="756">
        <v>1.53</v>
      </c>
      <c r="E640" s="979">
        <v>10710</v>
      </c>
      <c r="F640" s="756">
        <v>1.53</v>
      </c>
      <c r="G640" s="979">
        <v>10710</v>
      </c>
      <c r="H640" s="752"/>
      <c r="I640" s="752"/>
      <c r="J640" s="754"/>
      <c r="K640" s="752"/>
      <c r="L640" s="752"/>
      <c r="M640" s="752"/>
      <c r="N640" s="744" t="s">
        <v>103</v>
      </c>
      <c r="O640" s="744" t="s">
        <v>93</v>
      </c>
      <c r="P640" s="744" t="s">
        <v>104</v>
      </c>
      <c r="Q640" s="69">
        <v>0.5</v>
      </c>
      <c r="R640" s="69" t="s">
        <v>5</v>
      </c>
      <c r="S640" s="981">
        <v>2275</v>
      </c>
      <c r="T640" s="742"/>
      <c r="U640" s="742"/>
      <c r="V640" s="742"/>
      <c r="W640" s="742"/>
      <c r="X640" s="742"/>
      <c r="Y640" s="746"/>
      <c r="Z640" s="295"/>
      <c r="AA640" s="70"/>
      <c r="AB640" s="295"/>
      <c r="AC640" s="70"/>
      <c r="AD640" s="295"/>
      <c r="AE640" s="70"/>
      <c r="AF640" s="295"/>
      <c r="AG640" s="70"/>
      <c r="AH640" s="295"/>
      <c r="AI640" s="70"/>
      <c r="AJ640" s="295"/>
      <c r="AK640" s="70"/>
      <c r="AL640" s="295"/>
      <c r="AM640" s="70"/>
      <c r="AN640" s="295"/>
      <c r="AO640" s="70"/>
      <c r="AP640" s="295"/>
      <c r="AQ640" s="70"/>
      <c r="AR640" s="295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</row>
    <row r="641" spans="1:114" ht="21.75" customHeight="1" x14ac:dyDescent="0.25">
      <c r="A641" s="757"/>
      <c r="B641" s="700"/>
      <c r="C641" s="729"/>
      <c r="D641" s="757"/>
      <c r="E641" s="980"/>
      <c r="F641" s="757"/>
      <c r="G641" s="980"/>
      <c r="H641" s="753"/>
      <c r="I641" s="753"/>
      <c r="J641" s="755"/>
      <c r="K641" s="753"/>
      <c r="L641" s="753"/>
      <c r="M641" s="753"/>
      <c r="N641" s="745"/>
      <c r="O641" s="745"/>
      <c r="P641" s="745"/>
      <c r="Q641" s="69">
        <v>3500</v>
      </c>
      <c r="R641" s="69" t="s">
        <v>8</v>
      </c>
      <c r="S641" s="982"/>
      <c r="T641" s="743"/>
      <c r="U641" s="743"/>
      <c r="V641" s="743"/>
      <c r="W641" s="743"/>
      <c r="X641" s="743"/>
      <c r="Y641" s="747"/>
      <c r="Z641" s="297"/>
      <c r="AA641" s="72"/>
      <c r="AB641" s="297"/>
      <c r="AC641" s="72"/>
      <c r="AD641" s="297"/>
      <c r="AE641" s="72"/>
      <c r="AF641" s="297"/>
      <c r="AG641" s="72"/>
      <c r="AH641" s="297"/>
      <c r="AI641" s="72"/>
      <c r="AJ641" s="297"/>
      <c r="AK641" s="72"/>
      <c r="AL641" s="297"/>
      <c r="AM641" s="72"/>
      <c r="AN641" s="297"/>
      <c r="AO641" s="72"/>
      <c r="AP641" s="297"/>
      <c r="AQ641" s="72"/>
      <c r="AR641" s="297"/>
      <c r="CI641" s="34"/>
      <c r="CJ641" s="34"/>
      <c r="CK641" s="34"/>
      <c r="CL641" s="34"/>
      <c r="CM641" s="34"/>
      <c r="CN641" s="34"/>
      <c r="CO641" s="34"/>
      <c r="CP641" s="34"/>
      <c r="CQ641" s="34"/>
      <c r="CR641" s="34"/>
      <c r="CS641" s="34"/>
      <c r="CT641" s="34"/>
      <c r="CU641" s="34"/>
      <c r="CV641" s="34"/>
      <c r="CW641" s="34"/>
      <c r="CX641" s="34"/>
      <c r="CY641" s="34"/>
      <c r="CZ641" s="34"/>
      <c r="DA641" s="34"/>
      <c r="DB641" s="34"/>
      <c r="DC641" s="34"/>
      <c r="DD641" s="34"/>
      <c r="DE641" s="34"/>
      <c r="DF641" s="34"/>
      <c r="DG641" s="34"/>
      <c r="DH641" s="34"/>
      <c r="DI641" s="34"/>
      <c r="DJ641" s="34"/>
    </row>
    <row r="642" spans="1:114" ht="16.5" customHeight="1" x14ac:dyDescent="0.25">
      <c r="A642" s="756">
        <v>5</v>
      </c>
      <c r="B642" s="699">
        <v>2878768</v>
      </c>
      <c r="C642" s="728" t="s">
        <v>111</v>
      </c>
      <c r="D642" s="756">
        <v>8.5</v>
      </c>
      <c r="E642" s="979">
        <v>59500</v>
      </c>
      <c r="F642" s="756">
        <v>8.5</v>
      </c>
      <c r="G642" s="979">
        <v>59500</v>
      </c>
      <c r="H642" s="752"/>
      <c r="I642" s="752"/>
      <c r="J642" s="754"/>
      <c r="K642" s="752"/>
      <c r="L642" s="752"/>
      <c r="M642" s="752"/>
      <c r="N642" s="744" t="s">
        <v>103</v>
      </c>
      <c r="O642" s="744" t="s">
        <v>112</v>
      </c>
      <c r="P642" s="744" t="s">
        <v>104</v>
      </c>
      <c r="Q642" s="69">
        <v>4</v>
      </c>
      <c r="R642" s="6" t="s">
        <v>5</v>
      </c>
      <c r="S642" s="981">
        <v>18200</v>
      </c>
      <c r="T642" s="742"/>
      <c r="U642" s="742"/>
      <c r="V642" s="742"/>
      <c r="W642" s="742"/>
      <c r="X642" s="742"/>
      <c r="Y642" s="746"/>
      <c r="Z642" s="295"/>
      <c r="AA642" s="70"/>
      <c r="AB642" s="295"/>
      <c r="AC642" s="70"/>
      <c r="AD642" s="295"/>
      <c r="AE642" s="70"/>
      <c r="AF642" s="295"/>
      <c r="AG642" s="70"/>
      <c r="AH642" s="295"/>
      <c r="AI642" s="70"/>
      <c r="AJ642" s="295"/>
      <c r="AK642" s="70"/>
      <c r="AL642" s="295"/>
      <c r="AM642" s="70"/>
      <c r="AN642" s="295"/>
      <c r="AO642" s="70"/>
      <c r="AP642" s="295"/>
      <c r="AQ642" s="70"/>
      <c r="AR642" s="295"/>
      <c r="CI642" s="34"/>
      <c r="CJ642" s="34"/>
      <c r="CK642" s="34"/>
      <c r="CL642" s="34"/>
      <c r="CM642" s="34"/>
      <c r="CN642" s="34"/>
      <c r="CO642" s="34"/>
      <c r="CP642" s="34"/>
      <c r="CQ642" s="34"/>
      <c r="CR642" s="34"/>
      <c r="CS642" s="34"/>
      <c r="CT642" s="34"/>
      <c r="CU642" s="34"/>
      <c r="CV642" s="34"/>
      <c r="CW642" s="34"/>
      <c r="CX642" s="34"/>
      <c r="CY642" s="34"/>
      <c r="CZ642" s="34"/>
      <c r="DA642" s="34"/>
      <c r="DB642" s="34"/>
      <c r="DC642" s="34"/>
      <c r="DD642" s="34"/>
      <c r="DE642" s="34"/>
      <c r="DF642" s="34"/>
      <c r="DG642" s="34"/>
      <c r="DH642" s="34"/>
      <c r="DI642" s="34"/>
      <c r="DJ642" s="34"/>
    </row>
    <row r="643" spans="1:114" ht="21" customHeight="1" x14ac:dyDescent="0.25">
      <c r="A643" s="757"/>
      <c r="B643" s="700"/>
      <c r="C643" s="729"/>
      <c r="D643" s="757"/>
      <c r="E643" s="980"/>
      <c r="F643" s="757"/>
      <c r="G643" s="980"/>
      <c r="H643" s="753"/>
      <c r="I643" s="753"/>
      <c r="J643" s="755"/>
      <c r="K643" s="753"/>
      <c r="L643" s="753"/>
      <c r="M643" s="753"/>
      <c r="N643" s="745"/>
      <c r="O643" s="745"/>
      <c r="P643" s="745"/>
      <c r="Q643" s="69">
        <v>28000</v>
      </c>
      <c r="R643" s="6" t="s">
        <v>8</v>
      </c>
      <c r="S643" s="982"/>
      <c r="T643" s="743"/>
      <c r="U643" s="743"/>
      <c r="V643" s="743"/>
      <c r="W643" s="743"/>
      <c r="X643" s="743"/>
      <c r="Y643" s="747"/>
      <c r="Z643" s="297"/>
      <c r="AA643" s="72"/>
      <c r="AB643" s="297"/>
      <c r="AC643" s="72"/>
      <c r="AD643" s="297"/>
      <c r="AE643" s="72"/>
      <c r="AF643" s="297"/>
      <c r="AG643" s="72"/>
      <c r="AH643" s="297"/>
      <c r="AI643" s="72"/>
      <c r="AJ643" s="297"/>
      <c r="AK643" s="72"/>
      <c r="AL643" s="297"/>
      <c r="AM643" s="72"/>
      <c r="AN643" s="297"/>
      <c r="AO643" s="72"/>
      <c r="AP643" s="297"/>
      <c r="AQ643" s="72"/>
      <c r="AR643" s="297"/>
      <c r="CI643" s="34"/>
      <c r="CJ643" s="34"/>
      <c r="CK643" s="34"/>
      <c r="CL643" s="34"/>
      <c r="CM643" s="34"/>
      <c r="CN643" s="34"/>
      <c r="CO643" s="34"/>
      <c r="CP643" s="34"/>
      <c r="CQ643" s="34"/>
      <c r="CR643" s="34"/>
      <c r="CS643" s="34"/>
      <c r="CT643" s="34"/>
      <c r="CU643" s="34"/>
      <c r="CV643" s="34"/>
      <c r="CW643" s="34"/>
      <c r="CX643" s="34"/>
      <c r="CY643" s="34"/>
      <c r="CZ643" s="34"/>
      <c r="DA643" s="34"/>
      <c r="DB643" s="34"/>
      <c r="DC643" s="34"/>
      <c r="DD643" s="34"/>
      <c r="DE643" s="34"/>
      <c r="DF643" s="34"/>
      <c r="DG643" s="34"/>
      <c r="DH643" s="34"/>
      <c r="DI643" s="34"/>
      <c r="DJ643" s="34"/>
    </row>
    <row r="644" spans="1:114" ht="19.5" customHeight="1" x14ac:dyDescent="0.25">
      <c r="A644" s="756">
        <v>6</v>
      </c>
      <c r="B644" s="699">
        <v>2878761</v>
      </c>
      <c r="C644" s="728" t="s">
        <v>113</v>
      </c>
      <c r="D644" s="981">
        <v>2</v>
      </c>
      <c r="E644" s="979">
        <v>14000</v>
      </c>
      <c r="F644" s="981">
        <v>2</v>
      </c>
      <c r="G644" s="979">
        <v>14000</v>
      </c>
      <c r="H644" s="752"/>
      <c r="I644" s="752"/>
      <c r="J644" s="754"/>
      <c r="K644" s="752"/>
      <c r="L644" s="752"/>
      <c r="M644" s="752"/>
      <c r="N644" s="756" t="s">
        <v>103</v>
      </c>
      <c r="O644" s="756" t="s">
        <v>114</v>
      </c>
      <c r="P644" s="756" t="s">
        <v>115</v>
      </c>
      <c r="Q644" s="73">
        <v>1.4</v>
      </c>
      <c r="R644" s="325" t="s">
        <v>5</v>
      </c>
      <c r="S644" s="981">
        <v>6370</v>
      </c>
      <c r="T644" s="756"/>
      <c r="U644" s="756"/>
      <c r="V644" s="756"/>
      <c r="W644" s="73"/>
      <c r="X644" s="325"/>
      <c r="Y644" s="981"/>
      <c r="Z644" s="756"/>
      <c r="AA644" s="756"/>
      <c r="AB644" s="756"/>
      <c r="AC644" s="742"/>
      <c r="AD644" s="742"/>
      <c r="AE644" s="742"/>
      <c r="AF644" s="742"/>
      <c r="AG644" s="299"/>
      <c r="AH644" s="295"/>
      <c r="AI644" s="70"/>
      <c r="AJ644" s="295"/>
      <c r="AK644" s="70"/>
      <c r="AL644" s="295"/>
      <c r="AM644" s="70"/>
      <c r="AN644" s="295"/>
      <c r="AO644" s="70"/>
      <c r="AP644" s="295"/>
      <c r="AQ644" s="70"/>
      <c r="AR644" s="295"/>
      <c r="CI644" s="34"/>
      <c r="CJ644" s="34"/>
      <c r="CK644" s="34"/>
      <c r="CL644" s="34"/>
      <c r="CM644" s="34"/>
      <c r="CN644" s="34"/>
      <c r="CO644" s="34"/>
      <c r="CP644" s="34"/>
      <c r="CQ644" s="34"/>
      <c r="CR644" s="34"/>
      <c r="CS644" s="34"/>
      <c r="CT644" s="34"/>
      <c r="CU644" s="34"/>
      <c r="CV644" s="34"/>
      <c r="CW644" s="34"/>
      <c r="CX644" s="34"/>
      <c r="CY644" s="34"/>
      <c r="CZ644" s="34"/>
      <c r="DA644" s="34"/>
      <c r="DB644" s="34"/>
      <c r="DC644" s="34"/>
      <c r="DD644" s="34"/>
      <c r="DE644" s="34"/>
      <c r="DF644" s="34"/>
      <c r="DG644" s="34"/>
      <c r="DH644" s="34"/>
      <c r="DI644" s="34"/>
      <c r="DJ644" s="34"/>
    </row>
    <row r="645" spans="1:114" ht="17.25" customHeight="1" x14ac:dyDescent="0.25">
      <c r="A645" s="757"/>
      <c r="B645" s="700"/>
      <c r="C645" s="729"/>
      <c r="D645" s="982"/>
      <c r="E645" s="980"/>
      <c r="F645" s="982"/>
      <c r="G645" s="980"/>
      <c r="H645" s="753"/>
      <c r="I645" s="753"/>
      <c r="J645" s="755"/>
      <c r="K645" s="753"/>
      <c r="L645" s="753"/>
      <c r="M645" s="753"/>
      <c r="N645" s="757"/>
      <c r="O645" s="757"/>
      <c r="P645" s="757"/>
      <c r="Q645" s="73">
        <v>9800</v>
      </c>
      <c r="R645" s="325" t="s">
        <v>8</v>
      </c>
      <c r="S645" s="982"/>
      <c r="T645" s="757"/>
      <c r="U645" s="757"/>
      <c r="V645" s="757"/>
      <c r="W645" s="73"/>
      <c r="X645" s="325"/>
      <c r="Y645" s="982"/>
      <c r="Z645" s="757"/>
      <c r="AA645" s="757"/>
      <c r="AB645" s="757"/>
      <c r="AC645" s="743"/>
      <c r="AD645" s="743"/>
      <c r="AE645" s="743"/>
      <c r="AF645" s="743"/>
      <c r="AG645" s="301"/>
      <c r="AH645" s="297"/>
      <c r="AI645" s="72"/>
      <c r="AJ645" s="297"/>
      <c r="AK645" s="72"/>
      <c r="AL645" s="297"/>
      <c r="AM645" s="72"/>
      <c r="AN645" s="297"/>
      <c r="AO645" s="72"/>
      <c r="AP645" s="297"/>
      <c r="AQ645" s="72"/>
      <c r="AR645" s="297"/>
    </row>
    <row r="646" spans="1:114" ht="20.25" customHeight="1" x14ac:dyDescent="0.25">
      <c r="A646" s="756">
        <v>7</v>
      </c>
      <c r="B646" s="699">
        <v>2878765</v>
      </c>
      <c r="C646" s="728" t="s">
        <v>116</v>
      </c>
      <c r="D646" s="981">
        <v>3</v>
      </c>
      <c r="E646" s="979">
        <v>21000</v>
      </c>
      <c r="F646" s="981">
        <v>3</v>
      </c>
      <c r="G646" s="979">
        <v>21000</v>
      </c>
      <c r="H646" s="752"/>
      <c r="I646" s="752"/>
      <c r="J646" s="754"/>
      <c r="K646" s="752"/>
      <c r="L646" s="752"/>
      <c r="M646" s="752"/>
      <c r="N646" s="756" t="s">
        <v>103</v>
      </c>
      <c r="O646" s="756" t="s">
        <v>117</v>
      </c>
      <c r="P646" s="756" t="s">
        <v>115</v>
      </c>
      <c r="Q646" s="325">
        <v>1.5</v>
      </c>
      <c r="R646" s="325" t="s">
        <v>5</v>
      </c>
      <c r="S646" s="981">
        <v>6825</v>
      </c>
      <c r="T646" s="756"/>
      <c r="U646" s="756"/>
      <c r="V646" s="756"/>
      <c r="W646" s="325"/>
      <c r="X646" s="325"/>
      <c r="Y646" s="981"/>
      <c r="Z646" s="742"/>
      <c r="AA646" s="742"/>
      <c r="AB646" s="742"/>
      <c r="AC646" s="742"/>
      <c r="AD646" s="742"/>
      <c r="AE646" s="742"/>
      <c r="AF646" s="742"/>
      <c r="AG646" s="299"/>
      <c r="AH646" s="295"/>
      <c r="AI646" s="70"/>
      <c r="AJ646" s="295"/>
      <c r="AK646" s="70"/>
      <c r="AL646" s="295"/>
      <c r="AM646" s="70"/>
      <c r="AN646" s="295"/>
      <c r="AO646" s="70"/>
      <c r="AP646" s="295"/>
      <c r="AQ646" s="70"/>
      <c r="AR646" s="295"/>
    </row>
    <row r="647" spans="1:114" ht="19.5" customHeight="1" x14ac:dyDescent="0.25">
      <c r="A647" s="757"/>
      <c r="B647" s="700"/>
      <c r="C647" s="729"/>
      <c r="D647" s="982"/>
      <c r="E647" s="980"/>
      <c r="F647" s="982"/>
      <c r="G647" s="980"/>
      <c r="H647" s="753"/>
      <c r="I647" s="753"/>
      <c r="J647" s="755"/>
      <c r="K647" s="753"/>
      <c r="L647" s="753"/>
      <c r="M647" s="753"/>
      <c r="N647" s="757"/>
      <c r="O647" s="757"/>
      <c r="P647" s="757"/>
      <c r="Q647" s="73">
        <v>10500</v>
      </c>
      <c r="R647" s="325" t="s">
        <v>8</v>
      </c>
      <c r="S647" s="982"/>
      <c r="T647" s="757"/>
      <c r="U647" s="757"/>
      <c r="V647" s="757"/>
      <c r="W647" s="73"/>
      <c r="X647" s="325"/>
      <c r="Y647" s="982"/>
      <c r="Z647" s="743"/>
      <c r="AA647" s="743"/>
      <c r="AB647" s="743"/>
      <c r="AC647" s="743"/>
      <c r="AD647" s="743"/>
      <c r="AE647" s="743"/>
      <c r="AF647" s="743"/>
      <c r="AG647" s="301"/>
      <c r="AH647" s="297"/>
      <c r="AI647" s="72"/>
      <c r="AJ647" s="297"/>
      <c r="AK647" s="72"/>
      <c r="AL647" s="297"/>
      <c r="AM647" s="72"/>
      <c r="AN647" s="297"/>
      <c r="AO647" s="72"/>
      <c r="AP647" s="297"/>
      <c r="AQ647" s="72"/>
      <c r="AR647" s="297"/>
    </row>
    <row r="648" spans="1:114" ht="21.75" customHeight="1" x14ac:dyDescent="0.25">
      <c r="A648" s="756">
        <v>8</v>
      </c>
      <c r="B648" s="699">
        <v>2878771</v>
      </c>
      <c r="C648" s="728" t="s">
        <v>118</v>
      </c>
      <c r="D648" s="756">
        <v>3.5</v>
      </c>
      <c r="E648" s="979">
        <v>24500</v>
      </c>
      <c r="F648" s="756">
        <v>3.5</v>
      </c>
      <c r="G648" s="979">
        <v>24500</v>
      </c>
      <c r="H648" s="752"/>
      <c r="I648" s="752"/>
      <c r="J648" s="754"/>
      <c r="K648" s="752"/>
      <c r="L648" s="752"/>
      <c r="M648" s="752"/>
      <c r="N648" s="756" t="s">
        <v>103</v>
      </c>
      <c r="O648" s="756" t="s">
        <v>119</v>
      </c>
      <c r="P648" s="756" t="s">
        <v>115</v>
      </c>
      <c r="Q648" s="325">
        <v>1.85</v>
      </c>
      <c r="R648" s="325" t="s">
        <v>5</v>
      </c>
      <c r="S648" s="981">
        <v>8417.5</v>
      </c>
      <c r="T648" s="756"/>
      <c r="U648" s="756"/>
      <c r="V648" s="756"/>
      <c r="W648" s="325"/>
      <c r="X648" s="325"/>
      <c r="Y648" s="981"/>
      <c r="Z648" s="742"/>
      <c r="AA648" s="742"/>
      <c r="AB648" s="742"/>
      <c r="AC648" s="742"/>
      <c r="AD648" s="742"/>
      <c r="AE648" s="742"/>
      <c r="AF648" s="742"/>
      <c r="AG648" s="299"/>
      <c r="AH648" s="295"/>
      <c r="AI648" s="70"/>
      <c r="AJ648" s="295"/>
      <c r="AK648" s="70"/>
      <c r="AL648" s="295"/>
      <c r="AM648" s="70"/>
      <c r="AN648" s="295"/>
      <c r="AO648" s="70"/>
      <c r="AP648" s="295"/>
      <c r="AQ648" s="70"/>
      <c r="AR648" s="295"/>
    </row>
    <row r="649" spans="1:114" ht="23.25" customHeight="1" x14ac:dyDescent="0.25">
      <c r="A649" s="757"/>
      <c r="B649" s="700"/>
      <c r="C649" s="729"/>
      <c r="D649" s="757"/>
      <c r="E649" s="980"/>
      <c r="F649" s="757"/>
      <c r="G649" s="980"/>
      <c r="H649" s="753"/>
      <c r="I649" s="753"/>
      <c r="J649" s="755"/>
      <c r="K649" s="753"/>
      <c r="L649" s="753"/>
      <c r="M649" s="753"/>
      <c r="N649" s="757"/>
      <c r="O649" s="757"/>
      <c r="P649" s="757"/>
      <c r="Q649" s="73">
        <v>12950</v>
      </c>
      <c r="R649" s="325" t="s">
        <v>8</v>
      </c>
      <c r="S649" s="982"/>
      <c r="T649" s="757"/>
      <c r="U649" s="757"/>
      <c r="V649" s="757"/>
      <c r="W649" s="73"/>
      <c r="X649" s="325"/>
      <c r="Y649" s="982"/>
      <c r="Z649" s="743"/>
      <c r="AA649" s="743"/>
      <c r="AB649" s="743"/>
      <c r="AC649" s="743"/>
      <c r="AD649" s="743"/>
      <c r="AE649" s="743"/>
      <c r="AF649" s="743"/>
      <c r="AG649" s="301"/>
      <c r="AH649" s="297"/>
      <c r="AI649" s="72"/>
      <c r="AJ649" s="297"/>
      <c r="AK649" s="72"/>
      <c r="AL649" s="297"/>
      <c r="AM649" s="72"/>
      <c r="AN649" s="297"/>
      <c r="AO649" s="72"/>
      <c r="AP649" s="297"/>
      <c r="AQ649" s="72"/>
      <c r="AR649" s="297"/>
    </row>
    <row r="650" spans="1:114" ht="19.5" customHeight="1" x14ac:dyDescent="0.25">
      <c r="A650" s="756">
        <v>9</v>
      </c>
      <c r="B650" s="699">
        <v>2878767</v>
      </c>
      <c r="C650" s="728" t="s">
        <v>120</v>
      </c>
      <c r="D650" s="981">
        <v>2</v>
      </c>
      <c r="E650" s="979">
        <v>14000</v>
      </c>
      <c r="F650" s="981">
        <v>2</v>
      </c>
      <c r="G650" s="979">
        <v>14000</v>
      </c>
      <c r="H650" s="752"/>
      <c r="I650" s="752"/>
      <c r="J650" s="754"/>
      <c r="K650" s="752"/>
      <c r="L650" s="752"/>
      <c r="M650" s="752"/>
      <c r="N650" s="756" t="s">
        <v>121</v>
      </c>
      <c r="O650" s="756" t="s">
        <v>68</v>
      </c>
      <c r="P650" s="756" t="s">
        <v>115</v>
      </c>
      <c r="Q650" s="325">
        <v>1.1000000000000001</v>
      </c>
      <c r="R650" s="325" t="s">
        <v>5</v>
      </c>
      <c r="S650" s="981">
        <v>2695</v>
      </c>
      <c r="T650" s="756"/>
      <c r="U650" s="756"/>
      <c r="V650" s="756"/>
      <c r="W650" s="325"/>
      <c r="X650" s="325"/>
      <c r="Y650" s="981"/>
      <c r="Z650" s="756"/>
      <c r="AA650" s="756"/>
      <c r="AB650" s="756"/>
      <c r="AC650" s="756"/>
      <c r="AD650" s="756"/>
      <c r="AE650" s="981"/>
      <c r="AF650" s="742"/>
      <c r="AG650" s="746"/>
      <c r="AH650" s="295"/>
      <c r="AI650" s="70"/>
      <c r="AJ650" s="295"/>
      <c r="AK650" s="70"/>
      <c r="AL650" s="295"/>
      <c r="AM650" s="70"/>
      <c r="AN650" s="295"/>
      <c r="AO650" s="70"/>
      <c r="AP650" s="295"/>
      <c r="AQ650" s="70"/>
      <c r="AR650" s="295"/>
    </row>
    <row r="651" spans="1:114" ht="19.5" customHeight="1" x14ac:dyDescent="0.25">
      <c r="A651" s="757"/>
      <c r="B651" s="700"/>
      <c r="C651" s="729"/>
      <c r="D651" s="982"/>
      <c r="E651" s="980"/>
      <c r="F651" s="982"/>
      <c r="G651" s="980"/>
      <c r="H651" s="753"/>
      <c r="I651" s="753"/>
      <c r="J651" s="755"/>
      <c r="K651" s="753"/>
      <c r="L651" s="753"/>
      <c r="M651" s="753"/>
      <c r="N651" s="757"/>
      <c r="O651" s="757"/>
      <c r="P651" s="757"/>
      <c r="Q651" s="73">
        <v>7700</v>
      </c>
      <c r="R651" s="325" t="s">
        <v>8</v>
      </c>
      <c r="S651" s="982"/>
      <c r="T651" s="757"/>
      <c r="U651" s="757"/>
      <c r="V651" s="757"/>
      <c r="W651" s="73"/>
      <c r="X651" s="325"/>
      <c r="Y651" s="982"/>
      <c r="Z651" s="757"/>
      <c r="AA651" s="757"/>
      <c r="AB651" s="757"/>
      <c r="AC651" s="757"/>
      <c r="AD651" s="757"/>
      <c r="AE651" s="982"/>
      <c r="AF651" s="743"/>
      <c r="AG651" s="747"/>
      <c r="AH651" s="297"/>
      <c r="AI651" s="72"/>
      <c r="AJ651" s="297"/>
      <c r="AK651" s="72"/>
      <c r="AL651" s="297"/>
      <c r="AM651" s="72"/>
      <c r="AN651" s="297"/>
      <c r="AO651" s="72"/>
      <c r="AP651" s="297"/>
      <c r="AQ651" s="72"/>
      <c r="AR651" s="297"/>
    </row>
    <row r="652" spans="1:114" ht="22.5" customHeight="1" x14ac:dyDescent="0.25">
      <c r="A652" s="756">
        <v>10</v>
      </c>
      <c r="B652" s="699">
        <v>2878770</v>
      </c>
      <c r="C652" s="728" t="s">
        <v>122</v>
      </c>
      <c r="D652" s="756">
        <v>2.5</v>
      </c>
      <c r="E652" s="979">
        <v>17500</v>
      </c>
      <c r="F652" s="756">
        <v>2.5</v>
      </c>
      <c r="G652" s="979">
        <v>17500</v>
      </c>
      <c r="H652" s="752"/>
      <c r="I652" s="752"/>
      <c r="J652" s="754"/>
      <c r="K652" s="752"/>
      <c r="L652" s="752"/>
      <c r="M652" s="752"/>
      <c r="N652" s="756"/>
      <c r="O652" s="756"/>
      <c r="P652" s="756"/>
      <c r="Q652" s="319"/>
      <c r="R652" s="288"/>
      <c r="S652" s="981"/>
      <c r="T652" s="744" t="s">
        <v>91</v>
      </c>
      <c r="U652" s="744" t="s">
        <v>79</v>
      </c>
      <c r="V652" s="748" t="s">
        <v>104</v>
      </c>
      <c r="W652" s="6">
        <v>1.1000000000000001</v>
      </c>
      <c r="X652" s="69" t="s">
        <v>5</v>
      </c>
      <c r="Y652" s="988">
        <v>5000</v>
      </c>
      <c r="Z652" s="756"/>
      <c r="AA652" s="322"/>
      <c r="AB652" s="322"/>
      <c r="AC652" s="322"/>
      <c r="AD652" s="322"/>
      <c r="AE652" s="74"/>
      <c r="AF652" s="296"/>
      <c r="AG652" s="300"/>
      <c r="AH652" s="296"/>
      <c r="AI652" s="71"/>
      <c r="AJ652" s="296"/>
      <c r="AK652" s="71"/>
      <c r="AL652" s="296"/>
      <c r="AM652" s="71"/>
      <c r="AN652" s="296"/>
      <c r="AO652" s="71"/>
      <c r="AP652" s="296"/>
      <c r="AQ652" s="71"/>
      <c r="AR652" s="296"/>
    </row>
    <row r="653" spans="1:114" ht="21" customHeight="1" x14ac:dyDescent="0.25">
      <c r="A653" s="757"/>
      <c r="B653" s="700"/>
      <c r="C653" s="729"/>
      <c r="D653" s="757"/>
      <c r="E653" s="980"/>
      <c r="F653" s="757"/>
      <c r="G653" s="980"/>
      <c r="H653" s="753"/>
      <c r="I653" s="753"/>
      <c r="J653" s="755"/>
      <c r="K653" s="753"/>
      <c r="L653" s="753"/>
      <c r="M653" s="753"/>
      <c r="N653" s="757"/>
      <c r="O653" s="757"/>
      <c r="P653" s="757"/>
      <c r="Q653" s="319"/>
      <c r="R653" s="288"/>
      <c r="S653" s="982"/>
      <c r="T653" s="745"/>
      <c r="U653" s="745"/>
      <c r="V653" s="749"/>
      <c r="W653" s="69">
        <v>7700</v>
      </c>
      <c r="X653" s="69" t="s">
        <v>8</v>
      </c>
      <c r="Y653" s="989"/>
      <c r="Z653" s="757"/>
      <c r="AA653" s="322"/>
      <c r="AB653" s="322"/>
      <c r="AC653" s="322"/>
      <c r="AD653" s="322"/>
      <c r="AE653" s="74"/>
      <c r="AF653" s="296"/>
      <c r="AG653" s="300"/>
      <c r="AH653" s="296"/>
      <c r="AI653" s="71"/>
      <c r="AJ653" s="296"/>
      <c r="AK653" s="71"/>
      <c r="AL653" s="296"/>
      <c r="AM653" s="71"/>
      <c r="AN653" s="296"/>
      <c r="AO653" s="71"/>
      <c r="AP653" s="296"/>
      <c r="AQ653" s="71"/>
      <c r="AR653" s="296"/>
    </row>
    <row r="654" spans="1:114" ht="18.75" customHeight="1" x14ac:dyDescent="0.25">
      <c r="A654" s="756">
        <v>11</v>
      </c>
      <c r="B654" s="699">
        <v>2878762</v>
      </c>
      <c r="C654" s="728" t="s">
        <v>123</v>
      </c>
      <c r="D654" s="981">
        <v>2</v>
      </c>
      <c r="E654" s="979">
        <v>14000</v>
      </c>
      <c r="F654" s="981">
        <v>2</v>
      </c>
      <c r="G654" s="979">
        <v>14000</v>
      </c>
      <c r="H654" s="752"/>
      <c r="I654" s="752"/>
      <c r="J654" s="754"/>
      <c r="K654" s="752"/>
      <c r="L654" s="752"/>
      <c r="M654" s="752"/>
      <c r="N654" s="744"/>
      <c r="O654" s="744"/>
      <c r="P654" s="744"/>
      <c r="Q654" s="744"/>
      <c r="R654" s="744"/>
      <c r="S654" s="742"/>
      <c r="T654" s="756" t="s">
        <v>103</v>
      </c>
      <c r="U654" s="756" t="s">
        <v>79</v>
      </c>
      <c r="V654" s="756" t="s">
        <v>41</v>
      </c>
      <c r="W654" s="325">
        <v>1.5</v>
      </c>
      <c r="X654" s="325" t="s">
        <v>5</v>
      </c>
      <c r="Y654" s="981">
        <v>30000</v>
      </c>
      <c r="Z654" s="983"/>
      <c r="AA654" s="983"/>
      <c r="AB654" s="983"/>
      <c r="AC654" s="983"/>
      <c r="AD654" s="983"/>
      <c r="AE654" s="983"/>
      <c r="AF654" s="756"/>
      <c r="AG654" s="758"/>
      <c r="AH654" s="288"/>
      <c r="AI654" s="75"/>
      <c r="AJ654" s="288"/>
      <c r="AK654" s="75"/>
      <c r="AL654" s="288"/>
      <c r="AM654" s="75"/>
      <c r="AN654" s="288"/>
      <c r="AO654" s="75"/>
      <c r="AP654" s="288"/>
      <c r="AQ654" s="75"/>
      <c r="AR654" s="288"/>
    </row>
    <row r="655" spans="1:114" ht="21.75" customHeight="1" x14ac:dyDescent="0.25">
      <c r="A655" s="757"/>
      <c r="B655" s="700"/>
      <c r="C655" s="729"/>
      <c r="D655" s="982"/>
      <c r="E655" s="980"/>
      <c r="F655" s="982"/>
      <c r="G655" s="980"/>
      <c r="H655" s="753"/>
      <c r="I655" s="753"/>
      <c r="J655" s="755"/>
      <c r="K655" s="753"/>
      <c r="L655" s="753"/>
      <c r="M655" s="753"/>
      <c r="N655" s="745"/>
      <c r="O655" s="745"/>
      <c r="P655" s="745"/>
      <c r="Q655" s="745"/>
      <c r="R655" s="745"/>
      <c r="S655" s="743"/>
      <c r="T655" s="757"/>
      <c r="U655" s="757"/>
      <c r="V655" s="757"/>
      <c r="W655" s="73">
        <v>10500</v>
      </c>
      <c r="X655" s="325" t="s">
        <v>8</v>
      </c>
      <c r="Y655" s="982"/>
      <c r="Z655" s="984"/>
      <c r="AA655" s="984"/>
      <c r="AB655" s="984"/>
      <c r="AC655" s="984"/>
      <c r="AD655" s="984"/>
      <c r="AE655" s="984"/>
      <c r="AF655" s="757"/>
      <c r="AG655" s="759"/>
      <c r="AH655" s="289"/>
      <c r="AI655" s="76"/>
      <c r="AJ655" s="289"/>
      <c r="AK655" s="76"/>
      <c r="AL655" s="289"/>
      <c r="AM655" s="76"/>
      <c r="AN655" s="289"/>
      <c r="AO655" s="76"/>
      <c r="AP655" s="289"/>
      <c r="AQ655" s="76"/>
      <c r="AR655" s="289"/>
    </row>
    <row r="656" spans="1:114" ht="20.25" customHeight="1" x14ac:dyDescent="0.25">
      <c r="A656" s="756">
        <v>12</v>
      </c>
      <c r="B656" s="699">
        <v>2878769</v>
      </c>
      <c r="C656" s="728" t="s">
        <v>124</v>
      </c>
      <c r="D656" s="756">
        <v>3.6</v>
      </c>
      <c r="E656" s="979">
        <v>25200</v>
      </c>
      <c r="F656" s="756">
        <v>3.6</v>
      </c>
      <c r="G656" s="979">
        <v>25200</v>
      </c>
      <c r="H656" s="752"/>
      <c r="I656" s="752"/>
      <c r="J656" s="754"/>
      <c r="K656" s="752"/>
      <c r="L656" s="752"/>
      <c r="M656" s="752"/>
      <c r="N656" s="744"/>
      <c r="O656" s="744"/>
      <c r="P656" s="744"/>
      <c r="Q656" s="744"/>
      <c r="R656" s="744"/>
      <c r="S656" s="742"/>
      <c r="T656" s="756" t="s">
        <v>103</v>
      </c>
      <c r="U656" s="756" t="s">
        <v>93</v>
      </c>
      <c r="V656" s="756" t="s">
        <v>41</v>
      </c>
      <c r="W656" s="325">
        <v>0.5</v>
      </c>
      <c r="X656" s="325" t="s">
        <v>5</v>
      </c>
      <c r="Y656" s="981">
        <v>10000</v>
      </c>
      <c r="Z656" s="983"/>
      <c r="AA656" s="983"/>
      <c r="AB656" s="77"/>
      <c r="AC656" s="320"/>
      <c r="AD656" s="78"/>
      <c r="AE656" s="320"/>
      <c r="AF656" s="78"/>
      <c r="AG656" s="320"/>
      <c r="AH656" s="320"/>
      <c r="AI656" s="78"/>
      <c r="AJ656" s="320"/>
      <c r="AK656" s="78"/>
      <c r="AL656" s="320"/>
      <c r="AM656" s="78"/>
      <c r="AN656" s="320"/>
      <c r="AO656" s="78"/>
      <c r="AP656" s="320"/>
      <c r="AQ656" s="78"/>
      <c r="AR656" s="320"/>
    </row>
    <row r="657" spans="1:300" ht="22.5" customHeight="1" x14ac:dyDescent="0.25">
      <c r="A657" s="757"/>
      <c r="B657" s="700"/>
      <c r="C657" s="729"/>
      <c r="D657" s="757"/>
      <c r="E657" s="980"/>
      <c r="F657" s="757"/>
      <c r="G657" s="980"/>
      <c r="H657" s="753"/>
      <c r="I657" s="753"/>
      <c r="J657" s="755"/>
      <c r="K657" s="753"/>
      <c r="L657" s="753"/>
      <c r="M657" s="753"/>
      <c r="N657" s="745"/>
      <c r="O657" s="745"/>
      <c r="P657" s="745"/>
      <c r="Q657" s="745"/>
      <c r="R657" s="745"/>
      <c r="S657" s="743"/>
      <c r="T657" s="757"/>
      <c r="U657" s="757"/>
      <c r="V657" s="757"/>
      <c r="W657" s="73">
        <v>3500</v>
      </c>
      <c r="X657" s="325" t="s">
        <v>8</v>
      </c>
      <c r="Y657" s="982"/>
      <c r="Z657" s="984"/>
      <c r="AA657" s="984"/>
      <c r="AB657" s="79"/>
      <c r="AC657" s="321"/>
      <c r="AD657" s="80"/>
      <c r="AE657" s="321"/>
      <c r="AF657" s="80"/>
      <c r="AG657" s="321"/>
      <c r="AH657" s="321"/>
      <c r="AI657" s="80"/>
      <c r="AJ657" s="321"/>
      <c r="AK657" s="80"/>
      <c r="AL657" s="321"/>
      <c r="AM657" s="80"/>
      <c r="AN657" s="321"/>
      <c r="AO657" s="80"/>
      <c r="AP657" s="321"/>
      <c r="AQ657" s="80"/>
      <c r="AR657" s="321"/>
    </row>
    <row r="658" spans="1:300" ht="15.75" customHeight="1" x14ac:dyDescent="0.25">
      <c r="A658" s="756">
        <v>13</v>
      </c>
      <c r="B658" s="699">
        <v>2878773</v>
      </c>
      <c r="C658" s="728" t="s">
        <v>125</v>
      </c>
      <c r="D658" s="756">
        <v>9.1</v>
      </c>
      <c r="E658" s="979">
        <v>63700</v>
      </c>
      <c r="F658" s="756">
        <v>9.1</v>
      </c>
      <c r="G658" s="979">
        <v>63700</v>
      </c>
      <c r="H658" s="752"/>
      <c r="I658" s="752"/>
      <c r="J658" s="754"/>
      <c r="K658" s="752"/>
      <c r="L658" s="752"/>
      <c r="M658" s="752"/>
      <c r="N658" s="744"/>
      <c r="O658" s="744"/>
      <c r="P658" s="744"/>
      <c r="Q658" s="744"/>
      <c r="R658" s="744"/>
      <c r="S658" s="742"/>
      <c r="T658" s="756"/>
      <c r="U658" s="756"/>
      <c r="V658" s="756"/>
      <c r="W658" s="756"/>
      <c r="X658" s="756"/>
      <c r="Y658" s="981"/>
      <c r="Z658" s="756" t="s">
        <v>121</v>
      </c>
      <c r="AA658" s="756" t="s">
        <v>126</v>
      </c>
      <c r="AB658" s="756" t="s">
        <v>41</v>
      </c>
      <c r="AC658" s="325">
        <v>2.25</v>
      </c>
      <c r="AD658" s="325" t="s">
        <v>5</v>
      </c>
      <c r="AE658" s="981">
        <v>45000</v>
      </c>
      <c r="AF658" s="756"/>
      <c r="AG658" s="756"/>
      <c r="AH658" s="756"/>
      <c r="AI658" s="756"/>
      <c r="AJ658" s="756"/>
      <c r="AK658" s="977"/>
      <c r="AL658" s="295"/>
      <c r="AM658" s="70"/>
      <c r="AN658" s="295"/>
      <c r="AO658" s="70"/>
      <c r="AP658" s="295"/>
      <c r="AQ658" s="70"/>
      <c r="AR658" s="295"/>
    </row>
    <row r="659" spans="1:300" ht="15.75" customHeight="1" x14ac:dyDescent="0.25">
      <c r="A659" s="985"/>
      <c r="B659" s="734"/>
      <c r="C659" s="986"/>
      <c r="D659" s="985"/>
      <c r="E659" s="987"/>
      <c r="F659" s="985"/>
      <c r="G659" s="987"/>
      <c r="H659" s="753"/>
      <c r="I659" s="753"/>
      <c r="J659" s="755"/>
      <c r="K659" s="753"/>
      <c r="L659" s="753"/>
      <c r="M659" s="753"/>
      <c r="N659" s="745"/>
      <c r="O659" s="745"/>
      <c r="P659" s="745"/>
      <c r="Q659" s="745"/>
      <c r="R659" s="745"/>
      <c r="S659" s="743"/>
      <c r="T659" s="757"/>
      <c r="U659" s="757"/>
      <c r="V659" s="757"/>
      <c r="W659" s="757"/>
      <c r="X659" s="757"/>
      <c r="Y659" s="982"/>
      <c r="Z659" s="757"/>
      <c r="AA659" s="757"/>
      <c r="AB659" s="757"/>
      <c r="AC659" s="73">
        <v>15750</v>
      </c>
      <c r="AD659" s="325" t="s">
        <v>8</v>
      </c>
      <c r="AE659" s="982"/>
      <c r="AF659" s="757"/>
      <c r="AG659" s="757"/>
      <c r="AH659" s="757"/>
      <c r="AI659" s="757"/>
      <c r="AJ659" s="757"/>
      <c r="AK659" s="978"/>
      <c r="AL659" s="297"/>
      <c r="AM659" s="72"/>
      <c r="AN659" s="297"/>
      <c r="AO659" s="72"/>
      <c r="AP659" s="297"/>
      <c r="AQ659" s="72"/>
      <c r="AR659" s="297"/>
    </row>
    <row r="660" spans="1:300" ht="15.75" customHeight="1" x14ac:dyDescent="0.25">
      <c r="A660" s="985"/>
      <c r="B660" s="734"/>
      <c r="C660" s="986"/>
      <c r="D660" s="985"/>
      <c r="E660" s="987"/>
      <c r="F660" s="985"/>
      <c r="G660" s="987"/>
      <c r="H660" s="752"/>
      <c r="I660" s="752"/>
      <c r="J660" s="754"/>
      <c r="K660" s="752"/>
      <c r="L660" s="752"/>
      <c r="M660" s="752"/>
      <c r="N660" s="744"/>
      <c r="O660" s="744"/>
      <c r="P660" s="744"/>
      <c r="Q660" s="744"/>
      <c r="R660" s="744"/>
      <c r="S660" s="742"/>
      <c r="T660" s="756"/>
      <c r="U660" s="756"/>
      <c r="V660" s="756"/>
      <c r="W660" s="756"/>
      <c r="X660" s="756"/>
      <c r="Y660" s="981"/>
      <c r="Z660" s="983"/>
      <c r="AA660" s="983"/>
      <c r="AB660" s="983"/>
      <c r="AC660" s="983"/>
      <c r="AD660" s="983"/>
      <c r="AE660" s="983"/>
      <c r="AF660" s="756" t="s">
        <v>126</v>
      </c>
      <c r="AG660" s="756" t="s">
        <v>87</v>
      </c>
      <c r="AH660" s="756" t="s">
        <v>41</v>
      </c>
      <c r="AI660" s="81">
        <v>2.25</v>
      </c>
      <c r="AJ660" s="73" t="s">
        <v>5</v>
      </c>
      <c r="AK660" s="981">
        <v>45000</v>
      </c>
      <c r="AL660" s="742"/>
      <c r="AM660" s="742"/>
      <c r="AN660" s="742"/>
      <c r="AO660" s="742"/>
      <c r="AP660" s="742"/>
      <c r="AQ660" s="746"/>
      <c r="AR660" s="742"/>
    </row>
    <row r="661" spans="1:300" ht="15.75" customHeight="1" x14ac:dyDescent="0.25">
      <c r="A661" s="757"/>
      <c r="B661" s="700"/>
      <c r="C661" s="729"/>
      <c r="D661" s="757"/>
      <c r="E661" s="980"/>
      <c r="F661" s="757"/>
      <c r="G661" s="980"/>
      <c r="H661" s="753"/>
      <c r="I661" s="753"/>
      <c r="J661" s="755"/>
      <c r="K661" s="753"/>
      <c r="L661" s="753"/>
      <c r="M661" s="753"/>
      <c r="N661" s="745"/>
      <c r="O661" s="745"/>
      <c r="P661" s="745"/>
      <c r="Q661" s="745"/>
      <c r="R661" s="745"/>
      <c r="S661" s="743"/>
      <c r="T661" s="757"/>
      <c r="U661" s="757"/>
      <c r="V661" s="757"/>
      <c r="W661" s="757"/>
      <c r="X661" s="757"/>
      <c r="Y661" s="982"/>
      <c r="Z661" s="984"/>
      <c r="AA661" s="984"/>
      <c r="AB661" s="984"/>
      <c r="AC661" s="984"/>
      <c r="AD661" s="984"/>
      <c r="AE661" s="984"/>
      <c r="AF661" s="757"/>
      <c r="AG661" s="757"/>
      <c r="AH661" s="757"/>
      <c r="AI661" s="73">
        <v>15750</v>
      </c>
      <c r="AJ661" s="73" t="s">
        <v>8</v>
      </c>
      <c r="AK661" s="982"/>
      <c r="AL661" s="743"/>
      <c r="AM661" s="743"/>
      <c r="AN661" s="743"/>
      <c r="AO661" s="743"/>
      <c r="AP661" s="743"/>
      <c r="AQ661" s="747"/>
      <c r="AR661" s="743"/>
    </row>
    <row r="662" spans="1:300" ht="22.5" customHeight="1" x14ac:dyDescent="0.25">
      <c r="A662" s="756">
        <v>14</v>
      </c>
      <c r="B662" s="699">
        <v>2878763</v>
      </c>
      <c r="C662" s="728" t="s">
        <v>127</v>
      </c>
      <c r="D662" s="756">
        <v>2.2999999999999998</v>
      </c>
      <c r="E662" s="979">
        <v>16100</v>
      </c>
      <c r="F662" s="756">
        <v>2.2999999999999998</v>
      </c>
      <c r="G662" s="979">
        <v>16100</v>
      </c>
      <c r="H662" s="752"/>
      <c r="I662" s="752"/>
      <c r="J662" s="754"/>
      <c r="K662" s="752"/>
      <c r="L662" s="752"/>
      <c r="M662" s="752"/>
      <c r="N662" s="744"/>
      <c r="O662" s="744"/>
      <c r="P662" s="744"/>
      <c r="Q662" s="744"/>
      <c r="R662" s="744"/>
      <c r="S662" s="742"/>
      <c r="T662" s="742"/>
      <c r="U662" s="742"/>
      <c r="V662" s="742"/>
      <c r="W662" s="742"/>
      <c r="X662" s="742"/>
      <c r="Y662" s="742"/>
      <c r="Z662" s="742"/>
      <c r="AA662" s="742"/>
      <c r="AB662" s="742"/>
      <c r="AC662" s="742"/>
      <c r="AD662" s="742"/>
      <c r="AE662" s="742"/>
      <c r="AF662" s="742"/>
      <c r="AG662" s="742"/>
      <c r="AH662" s="742"/>
      <c r="AI662" s="742"/>
      <c r="AJ662" s="742"/>
      <c r="AK662" s="742"/>
      <c r="AL662" s="756" t="s">
        <v>103</v>
      </c>
      <c r="AM662" s="756" t="s">
        <v>68</v>
      </c>
      <c r="AN662" s="756" t="s">
        <v>41</v>
      </c>
      <c r="AO662" s="325">
        <v>2.1</v>
      </c>
      <c r="AP662" s="325" t="s">
        <v>5</v>
      </c>
      <c r="AQ662" s="977">
        <v>42000</v>
      </c>
      <c r="AR662" s="742"/>
    </row>
    <row r="663" spans="1:300" ht="21" customHeight="1" x14ac:dyDescent="0.25">
      <c r="A663" s="757"/>
      <c r="B663" s="700"/>
      <c r="C663" s="729"/>
      <c r="D663" s="757"/>
      <c r="E663" s="980"/>
      <c r="F663" s="757"/>
      <c r="G663" s="980"/>
      <c r="H663" s="753"/>
      <c r="I663" s="753"/>
      <c r="J663" s="755"/>
      <c r="K663" s="753"/>
      <c r="L663" s="753"/>
      <c r="M663" s="753"/>
      <c r="N663" s="745"/>
      <c r="O663" s="745"/>
      <c r="P663" s="745"/>
      <c r="Q663" s="745"/>
      <c r="R663" s="745"/>
      <c r="S663" s="743"/>
      <c r="T663" s="743"/>
      <c r="U663" s="743"/>
      <c r="V663" s="743"/>
      <c r="W663" s="743"/>
      <c r="X663" s="743"/>
      <c r="Y663" s="743"/>
      <c r="Z663" s="743"/>
      <c r="AA663" s="743"/>
      <c r="AB663" s="743"/>
      <c r="AC663" s="743"/>
      <c r="AD663" s="743"/>
      <c r="AE663" s="743"/>
      <c r="AF663" s="743"/>
      <c r="AG663" s="743"/>
      <c r="AH663" s="743"/>
      <c r="AI663" s="743"/>
      <c r="AJ663" s="743"/>
      <c r="AK663" s="743"/>
      <c r="AL663" s="757"/>
      <c r="AM663" s="757"/>
      <c r="AN663" s="757"/>
      <c r="AO663" s="73">
        <v>14700</v>
      </c>
      <c r="AP663" s="325" t="s">
        <v>8</v>
      </c>
      <c r="AQ663" s="978"/>
      <c r="AR663" s="743"/>
    </row>
    <row r="664" spans="1:300" s="45" customFormat="1" ht="40.5" customHeight="1" x14ac:dyDescent="0.25">
      <c r="A664" s="736" t="s">
        <v>128</v>
      </c>
      <c r="B664" s="737"/>
      <c r="C664" s="738"/>
      <c r="D664" s="501">
        <f>SUM(D638:D663)</f>
        <v>44.03</v>
      </c>
      <c r="E664" s="502">
        <f>SUM(E638:E663)</f>
        <v>308210</v>
      </c>
      <c r="F664" s="501">
        <f t="shared" ref="F664:G664" si="0">SUM(F638:F663)</f>
        <v>44.03</v>
      </c>
      <c r="G664" s="502">
        <f t="shared" si="0"/>
        <v>308210</v>
      </c>
      <c r="H664" s="43"/>
      <c r="I664" s="43"/>
      <c r="J664" s="43"/>
      <c r="K664" s="43"/>
      <c r="L664" s="43"/>
      <c r="M664" s="503">
        <f>SUM(M638:M663)</f>
        <v>10623.343199999999</v>
      </c>
      <c r="N664" s="43"/>
      <c r="O664" s="43"/>
      <c r="P664" s="43"/>
      <c r="Q664" s="43"/>
      <c r="R664" s="43"/>
      <c r="S664" s="83">
        <f>S640+S642+S644+S646+S648+S650</f>
        <v>44782.5</v>
      </c>
      <c r="T664" s="43"/>
      <c r="U664" s="43"/>
      <c r="V664" s="43"/>
      <c r="W664" s="43"/>
      <c r="X664" s="43"/>
      <c r="Y664" s="43">
        <f>SUM(Y634:Y663)</f>
        <v>45000</v>
      </c>
      <c r="Z664" s="43"/>
      <c r="AA664" s="43"/>
      <c r="AB664" s="43"/>
      <c r="AC664" s="43"/>
      <c r="AD664" s="43"/>
      <c r="AE664" s="43">
        <f>SUM(AE634:AE663)</f>
        <v>45000</v>
      </c>
      <c r="AF664" s="43"/>
      <c r="AG664" s="43"/>
      <c r="AH664" s="43"/>
      <c r="AI664" s="43"/>
      <c r="AJ664" s="43"/>
      <c r="AK664" s="83">
        <f>AK660</f>
        <v>45000</v>
      </c>
      <c r="AL664" s="43"/>
      <c r="AM664" s="43"/>
      <c r="AN664" s="43"/>
      <c r="AO664" s="43"/>
      <c r="AP664" s="43"/>
      <c r="AQ664" s="220">
        <f>AQ662</f>
        <v>42000</v>
      </c>
      <c r="AR664" s="43"/>
      <c r="AS664" s="44"/>
      <c r="AT664" s="34"/>
      <c r="AU664" s="257">
        <f>AQ664+AK664+AE664+S664+M664+Y664</f>
        <v>232405.8432</v>
      </c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  <c r="CZ664" s="25"/>
      <c r="DA664" s="25"/>
      <c r="DB664" s="25"/>
      <c r="DC664" s="25"/>
      <c r="DD664" s="25"/>
      <c r="DE664" s="25"/>
      <c r="DF664" s="25"/>
      <c r="DG664" s="25"/>
      <c r="DH664" s="25"/>
      <c r="DI664" s="25"/>
      <c r="DJ664" s="25"/>
      <c r="DK664" s="25"/>
      <c r="DL664" s="25"/>
      <c r="DM664" s="25"/>
      <c r="DN664" s="25"/>
      <c r="DO664" s="25"/>
      <c r="DP664" s="25"/>
      <c r="DQ664" s="25"/>
      <c r="DR664" s="25"/>
      <c r="DS664" s="25"/>
      <c r="DT664" s="25"/>
      <c r="DU664" s="25"/>
      <c r="DV664" s="25"/>
      <c r="DW664" s="25"/>
      <c r="DX664" s="25"/>
      <c r="DY664" s="25"/>
      <c r="DZ664" s="25"/>
      <c r="EA664" s="25"/>
      <c r="EB664" s="25"/>
      <c r="EC664" s="25"/>
      <c r="ED664" s="25"/>
      <c r="EE664" s="25"/>
      <c r="EF664" s="25"/>
      <c r="EG664" s="25"/>
      <c r="EH664" s="25"/>
      <c r="EI664" s="25"/>
      <c r="EJ664" s="25"/>
      <c r="EK664" s="25"/>
      <c r="EL664" s="25"/>
      <c r="EM664" s="25"/>
      <c r="EN664" s="25"/>
      <c r="EO664" s="25"/>
      <c r="EP664" s="25"/>
      <c r="EQ664" s="25"/>
      <c r="ER664" s="25"/>
      <c r="ES664" s="25"/>
      <c r="ET664" s="25"/>
      <c r="EU664" s="25"/>
      <c r="EV664" s="25"/>
      <c r="EW664" s="25"/>
      <c r="EX664" s="25"/>
      <c r="EY664" s="25"/>
      <c r="EZ664" s="25"/>
      <c r="FA664" s="25"/>
      <c r="FB664" s="25"/>
      <c r="FC664" s="25"/>
      <c r="FD664" s="25"/>
      <c r="FE664" s="25"/>
      <c r="FF664" s="25"/>
      <c r="FG664" s="25"/>
      <c r="FH664" s="25"/>
      <c r="FI664" s="25"/>
      <c r="FJ664" s="25"/>
      <c r="FK664" s="25"/>
      <c r="FL664" s="25"/>
      <c r="FM664" s="25"/>
      <c r="FN664" s="25"/>
      <c r="FO664" s="25"/>
      <c r="FP664" s="25"/>
      <c r="FQ664" s="25"/>
      <c r="FR664" s="25"/>
      <c r="FS664" s="25"/>
      <c r="FT664" s="25"/>
      <c r="FU664" s="25"/>
      <c r="FV664" s="25"/>
      <c r="FW664" s="25"/>
      <c r="FX664" s="25"/>
      <c r="FY664" s="25"/>
      <c r="FZ664" s="25"/>
      <c r="GA664" s="25"/>
      <c r="GB664" s="25"/>
      <c r="GC664" s="25"/>
      <c r="GD664" s="25"/>
      <c r="GE664" s="25"/>
      <c r="GF664" s="25"/>
      <c r="GG664" s="25"/>
      <c r="GH664" s="25"/>
      <c r="GI664" s="25"/>
      <c r="GJ664" s="25"/>
      <c r="GK664" s="25"/>
      <c r="GL664" s="25"/>
      <c r="GM664" s="25"/>
      <c r="GN664" s="25"/>
      <c r="GO664" s="25"/>
      <c r="GP664" s="25"/>
      <c r="GQ664" s="25"/>
      <c r="GR664" s="25"/>
      <c r="GS664" s="25"/>
      <c r="GT664" s="25"/>
      <c r="GU664" s="25"/>
      <c r="GV664" s="25"/>
      <c r="GW664" s="25"/>
      <c r="GX664" s="25"/>
      <c r="GY664" s="25"/>
      <c r="GZ664" s="25"/>
      <c r="HA664" s="25"/>
      <c r="HB664" s="25"/>
      <c r="HC664" s="25"/>
      <c r="HD664" s="25"/>
      <c r="HE664" s="25"/>
      <c r="HF664" s="25"/>
      <c r="HG664" s="25"/>
      <c r="HH664" s="25"/>
      <c r="HI664" s="25"/>
      <c r="HJ664" s="25"/>
      <c r="HK664" s="25"/>
      <c r="HL664" s="25"/>
      <c r="HM664" s="25"/>
      <c r="HN664" s="25"/>
      <c r="HO664" s="25"/>
      <c r="HP664" s="25"/>
      <c r="HQ664" s="25"/>
      <c r="HR664" s="25"/>
      <c r="HS664" s="25"/>
      <c r="HT664" s="25"/>
      <c r="HU664" s="25"/>
      <c r="HV664" s="25"/>
      <c r="HW664" s="25"/>
      <c r="HX664" s="25"/>
      <c r="HY664" s="25"/>
      <c r="HZ664" s="25"/>
      <c r="IA664" s="25"/>
      <c r="IB664" s="25"/>
      <c r="IC664" s="25"/>
      <c r="ID664" s="25"/>
      <c r="IE664" s="25"/>
      <c r="IF664" s="25"/>
      <c r="IG664" s="25"/>
      <c r="IH664" s="25"/>
      <c r="II664" s="25"/>
      <c r="IJ664" s="25"/>
      <c r="IK664" s="25"/>
      <c r="IL664" s="25"/>
      <c r="IM664" s="25"/>
      <c r="IN664" s="25"/>
      <c r="IO664" s="25"/>
      <c r="IP664" s="25"/>
      <c r="IQ664" s="25"/>
      <c r="IR664" s="25"/>
      <c r="IS664" s="25"/>
      <c r="IT664" s="25"/>
      <c r="IU664" s="25"/>
      <c r="IV664" s="25"/>
      <c r="IW664" s="25"/>
      <c r="IX664" s="25"/>
      <c r="IY664" s="25"/>
      <c r="IZ664" s="25"/>
      <c r="JA664" s="25"/>
      <c r="JB664" s="25"/>
      <c r="JC664" s="25"/>
      <c r="JD664" s="25"/>
      <c r="JE664" s="25"/>
      <c r="JF664" s="25"/>
      <c r="JG664" s="25"/>
      <c r="JH664" s="25"/>
      <c r="JI664" s="25"/>
      <c r="JJ664" s="25"/>
      <c r="JK664" s="25"/>
      <c r="JL664" s="25"/>
      <c r="JM664" s="25"/>
      <c r="JN664" s="25"/>
      <c r="JO664" s="25"/>
      <c r="JP664" s="25"/>
      <c r="JQ664" s="25"/>
      <c r="JR664" s="25"/>
      <c r="JS664" s="25"/>
      <c r="JT664" s="25"/>
      <c r="JU664" s="25"/>
      <c r="JV664" s="25"/>
      <c r="JW664" s="25"/>
      <c r="JX664" s="25"/>
      <c r="JY664" s="25"/>
      <c r="JZ664" s="25"/>
      <c r="KA664" s="25"/>
      <c r="KB664" s="25"/>
      <c r="KC664" s="25"/>
      <c r="KD664" s="25"/>
      <c r="KE664" s="25"/>
      <c r="KF664" s="25"/>
      <c r="KG664" s="25"/>
      <c r="KH664" s="25"/>
      <c r="KI664" s="25"/>
      <c r="KJ664" s="25"/>
      <c r="KK664" s="25"/>
      <c r="KL664" s="25"/>
      <c r="KM664" s="25"/>
      <c r="KN664" s="25"/>
    </row>
    <row r="665" spans="1:300" ht="27" customHeight="1" x14ac:dyDescent="0.25">
      <c r="A665" s="968" t="s">
        <v>128</v>
      </c>
      <c r="B665" s="968"/>
      <c r="C665" s="968"/>
      <c r="D665" s="968"/>
      <c r="E665" s="968"/>
      <c r="F665" s="968"/>
      <c r="G665" s="968"/>
      <c r="H665" s="968"/>
      <c r="I665" s="968"/>
      <c r="J665" s="962" t="s">
        <v>9</v>
      </c>
      <c r="K665" s="84">
        <f>K638</f>
        <v>2.2999999999999998</v>
      </c>
      <c r="L665" s="85" t="s">
        <v>5</v>
      </c>
      <c r="M665" s="969">
        <f>M638</f>
        <v>10623.343199999999</v>
      </c>
      <c r="N665" s="29"/>
      <c r="O665" s="86"/>
      <c r="P665" s="962" t="s">
        <v>9</v>
      </c>
      <c r="Q665" s="84">
        <f>Q640+Q642+Q644+Q646+Q648+Q650</f>
        <v>10.35</v>
      </c>
      <c r="R665" s="85" t="s">
        <v>5</v>
      </c>
      <c r="S665" s="971">
        <f>S640+S642+S644+S646+S648+S650</f>
        <v>44782.5</v>
      </c>
      <c r="T665" s="29"/>
      <c r="U665" s="86"/>
      <c r="V665" s="962" t="s">
        <v>9</v>
      </c>
      <c r="W665" s="87">
        <f>W652</f>
        <v>1.1000000000000001</v>
      </c>
      <c r="X665" s="85" t="s">
        <v>5</v>
      </c>
      <c r="Y665" s="973">
        <f>Y652</f>
        <v>5000</v>
      </c>
      <c r="Z665" s="29"/>
      <c r="AA665" s="86"/>
      <c r="AB665" s="962" t="s">
        <v>9</v>
      </c>
      <c r="AC665" s="85"/>
      <c r="AD665" s="85" t="s">
        <v>5</v>
      </c>
      <c r="AE665" s="85"/>
      <c r="AF665" s="29"/>
      <c r="AG665" s="86"/>
      <c r="AH665" s="962" t="s">
        <v>9</v>
      </c>
      <c r="AI665" s="85"/>
      <c r="AJ665" s="85" t="s">
        <v>5</v>
      </c>
      <c r="AK665" s="87"/>
      <c r="AL665" s="29"/>
      <c r="AM665" s="86"/>
      <c r="AN665" s="962" t="s">
        <v>9</v>
      </c>
      <c r="AO665" s="85"/>
      <c r="AP665" s="85" t="s">
        <v>5</v>
      </c>
      <c r="AQ665" s="88"/>
      <c r="AR665" s="291"/>
    </row>
    <row r="666" spans="1:300" ht="27" customHeight="1" x14ac:dyDescent="0.25">
      <c r="A666" s="968"/>
      <c r="B666" s="968"/>
      <c r="C666" s="968"/>
      <c r="D666" s="968"/>
      <c r="E666" s="968"/>
      <c r="F666" s="968"/>
      <c r="G666" s="968"/>
      <c r="H666" s="968"/>
      <c r="I666" s="968"/>
      <c r="J666" s="963"/>
      <c r="K666" s="87">
        <f>K639</f>
        <v>16100</v>
      </c>
      <c r="L666" s="85" t="s">
        <v>8</v>
      </c>
      <c r="M666" s="970"/>
      <c r="N666" s="27"/>
      <c r="O666" s="89"/>
      <c r="P666" s="963"/>
      <c r="Q666" s="87">
        <f>Q641+Q643+Q645+Q647+Q649+Q651</f>
        <v>72450</v>
      </c>
      <c r="R666" s="85" t="s">
        <v>8</v>
      </c>
      <c r="S666" s="972"/>
      <c r="T666" s="27"/>
      <c r="U666" s="89"/>
      <c r="V666" s="963"/>
      <c r="W666" s="87">
        <f>W653</f>
        <v>7700</v>
      </c>
      <c r="X666" s="85" t="s">
        <v>8</v>
      </c>
      <c r="Y666" s="974"/>
      <c r="Z666" s="27"/>
      <c r="AA666" s="89"/>
      <c r="AB666" s="963"/>
      <c r="AC666" s="85"/>
      <c r="AD666" s="85" t="s">
        <v>8</v>
      </c>
      <c r="AE666" s="85"/>
      <c r="AF666" s="27"/>
      <c r="AG666" s="89"/>
      <c r="AH666" s="963"/>
      <c r="AI666" s="87"/>
      <c r="AJ666" s="85" t="s">
        <v>8</v>
      </c>
      <c r="AK666" s="85"/>
      <c r="AL666" s="27"/>
      <c r="AM666" s="89"/>
      <c r="AN666" s="963"/>
      <c r="AO666" s="85"/>
      <c r="AP666" s="85" t="s">
        <v>8</v>
      </c>
      <c r="AQ666" s="88"/>
      <c r="AR666" s="291"/>
    </row>
    <row r="667" spans="1:300" ht="21.75" customHeight="1" x14ac:dyDescent="0.25">
      <c r="A667" s="968"/>
      <c r="B667" s="968"/>
      <c r="C667" s="968"/>
      <c r="D667" s="968"/>
      <c r="E667" s="968"/>
      <c r="F667" s="968"/>
      <c r="G667" s="968"/>
      <c r="H667" s="968"/>
      <c r="I667" s="968"/>
      <c r="J667" s="962" t="s">
        <v>41</v>
      </c>
      <c r="K667" s="85"/>
      <c r="L667" s="85" t="s">
        <v>5</v>
      </c>
      <c r="M667" s="975"/>
      <c r="N667" s="27"/>
      <c r="O667" s="89"/>
      <c r="P667" s="962" t="s">
        <v>41</v>
      </c>
      <c r="Q667" s="85"/>
      <c r="R667" s="85" t="s">
        <v>5</v>
      </c>
      <c r="S667" s="85"/>
      <c r="T667" s="27"/>
      <c r="U667" s="89"/>
      <c r="V667" s="962" t="s">
        <v>41</v>
      </c>
      <c r="W667" s="85">
        <f>W654+W656</f>
        <v>2</v>
      </c>
      <c r="X667" s="85" t="s">
        <v>5</v>
      </c>
      <c r="Y667" s="971">
        <f>Y654+Y656</f>
        <v>40000</v>
      </c>
      <c r="Z667" s="27"/>
      <c r="AA667" s="89"/>
      <c r="AB667" s="962" t="s">
        <v>41</v>
      </c>
      <c r="AC667" s="85">
        <f>AC658</f>
        <v>2.25</v>
      </c>
      <c r="AD667" s="85" t="s">
        <v>5</v>
      </c>
      <c r="AE667" s="971">
        <f>AE658</f>
        <v>45000</v>
      </c>
      <c r="AF667" s="27"/>
      <c r="AG667" s="89"/>
      <c r="AH667" s="962" t="s">
        <v>41</v>
      </c>
      <c r="AI667" s="84">
        <f>AI660</f>
        <v>2.25</v>
      </c>
      <c r="AJ667" s="85" t="s">
        <v>5</v>
      </c>
      <c r="AK667" s="971">
        <f>AK660</f>
        <v>45000</v>
      </c>
      <c r="AL667" s="27"/>
      <c r="AM667" s="89"/>
      <c r="AN667" s="962" t="s">
        <v>41</v>
      </c>
      <c r="AO667" s="85">
        <f>AO662</f>
        <v>2.1</v>
      </c>
      <c r="AP667" s="85" t="s">
        <v>5</v>
      </c>
      <c r="AQ667" s="960">
        <f>AQ662</f>
        <v>42000</v>
      </c>
      <c r="AR667" s="291"/>
    </row>
    <row r="668" spans="1:300" ht="21.75" customHeight="1" x14ac:dyDescent="0.25">
      <c r="A668" s="968"/>
      <c r="B668" s="968"/>
      <c r="C668" s="968"/>
      <c r="D668" s="968"/>
      <c r="E668" s="968"/>
      <c r="F668" s="968"/>
      <c r="G668" s="968"/>
      <c r="H668" s="968"/>
      <c r="I668" s="968"/>
      <c r="J668" s="963"/>
      <c r="K668" s="87"/>
      <c r="L668" s="85" t="s">
        <v>8</v>
      </c>
      <c r="M668" s="976"/>
      <c r="N668" s="27"/>
      <c r="O668" s="89"/>
      <c r="P668" s="963"/>
      <c r="Q668" s="85"/>
      <c r="R668" s="85" t="s">
        <v>8</v>
      </c>
      <c r="S668" s="85"/>
      <c r="T668" s="27"/>
      <c r="U668" s="89"/>
      <c r="V668" s="963"/>
      <c r="W668" s="87">
        <f>W655+W657</f>
        <v>14000</v>
      </c>
      <c r="X668" s="85" t="s">
        <v>8</v>
      </c>
      <c r="Y668" s="972"/>
      <c r="Z668" s="27"/>
      <c r="AA668" s="89"/>
      <c r="AB668" s="963"/>
      <c r="AC668" s="87">
        <f>AC659</f>
        <v>15750</v>
      </c>
      <c r="AD668" s="85" t="s">
        <v>8</v>
      </c>
      <c r="AE668" s="972"/>
      <c r="AF668" s="27"/>
      <c r="AG668" s="89"/>
      <c r="AH668" s="963"/>
      <c r="AI668" s="87">
        <f>AI661</f>
        <v>15750</v>
      </c>
      <c r="AJ668" s="85" t="s">
        <v>8</v>
      </c>
      <c r="AK668" s="972"/>
      <c r="AL668" s="27"/>
      <c r="AM668" s="89"/>
      <c r="AN668" s="963"/>
      <c r="AO668" s="87">
        <f>AO663</f>
        <v>14700</v>
      </c>
      <c r="AP668" s="85" t="s">
        <v>8</v>
      </c>
      <c r="AQ668" s="961"/>
      <c r="AR668" s="291"/>
    </row>
    <row r="669" spans="1:300" ht="21.75" customHeight="1" x14ac:dyDescent="0.25">
      <c r="A669" s="968"/>
      <c r="B669" s="968"/>
      <c r="C669" s="968"/>
      <c r="D669" s="968"/>
      <c r="E669" s="968"/>
      <c r="F669" s="968"/>
      <c r="G669" s="968"/>
      <c r="H669" s="968"/>
      <c r="I669" s="968"/>
      <c r="J669" s="962" t="s">
        <v>42</v>
      </c>
      <c r="K669" s="85"/>
      <c r="L669" s="85" t="s">
        <v>5</v>
      </c>
      <c r="M669" s="964"/>
      <c r="N669" s="27"/>
      <c r="O669" s="89"/>
      <c r="P669" s="962" t="s">
        <v>42</v>
      </c>
      <c r="Q669" s="85"/>
      <c r="R669" s="85" t="s">
        <v>5</v>
      </c>
      <c r="S669" s="85"/>
      <c r="T669" s="27"/>
      <c r="U669" s="89"/>
      <c r="V669" s="962" t="s">
        <v>42</v>
      </c>
      <c r="W669" s="85"/>
      <c r="X669" s="85" t="s">
        <v>5</v>
      </c>
      <c r="Y669" s="85"/>
      <c r="Z669" s="27"/>
      <c r="AA669" s="89"/>
      <c r="AB669" s="962" t="s">
        <v>42</v>
      </c>
      <c r="AC669" s="85"/>
      <c r="AD669" s="85" t="s">
        <v>5</v>
      </c>
      <c r="AE669" s="87"/>
      <c r="AF669" s="27"/>
      <c r="AG669" s="89"/>
      <c r="AH669" s="962" t="s">
        <v>42</v>
      </c>
      <c r="AI669" s="87"/>
      <c r="AJ669" s="85" t="s">
        <v>5</v>
      </c>
      <c r="AK669" s="87"/>
      <c r="AL669" s="27"/>
      <c r="AM669" s="89"/>
      <c r="AN669" s="962" t="s">
        <v>42</v>
      </c>
      <c r="AO669" s="85"/>
      <c r="AP669" s="85" t="s">
        <v>5</v>
      </c>
      <c r="AQ669" s="90"/>
      <c r="AR669" s="291"/>
    </row>
    <row r="670" spans="1:300" ht="21.75" customHeight="1" x14ac:dyDescent="0.25">
      <c r="A670" s="968"/>
      <c r="B670" s="968"/>
      <c r="C670" s="968"/>
      <c r="D670" s="968"/>
      <c r="E670" s="968"/>
      <c r="F670" s="968"/>
      <c r="G670" s="968"/>
      <c r="H670" s="968"/>
      <c r="I670" s="968"/>
      <c r="J670" s="963"/>
      <c r="K670" s="85"/>
      <c r="L670" s="85" t="s">
        <v>8</v>
      </c>
      <c r="M670" s="965"/>
      <c r="N670" s="27"/>
      <c r="O670" s="89"/>
      <c r="P670" s="963"/>
      <c r="Q670" s="85"/>
      <c r="R670" s="85" t="s">
        <v>8</v>
      </c>
      <c r="S670" s="85"/>
      <c r="T670" s="27"/>
      <c r="U670" s="89"/>
      <c r="V670" s="963"/>
      <c r="W670" s="85"/>
      <c r="X670" s="85" t="s">
        <v>8</v>
      </c>
      <c r="Y670" s="85"/>
      <c r="Z670" s="27"/>
      <c r="AA670" s="89"/>
      <c r="AB670" s="963"/>
      <c r="AC670" s="87"/>
      <c r="AD670" s="85" t="s">
        <v>8</v>
      </c>
      <c r="AE670" s="85"/>
      <c r="AF670" s="27"/>
      <c r="AG670" s="89"/>
      <c r="AH670" s="963"/>
      <c r="AI670" s="87"/>
      <c r="AJ670" s="85" t="s">
        <v>8</v>
      </c>
      <c r="AK670" s="85"/>
      <c r="AL670" s="27"/>
      <c r="AM670" s="89"/>
      <c r="AN670" s="963"/>
      <c r="AO670" s="87"/>
      <c r="AP670" s="85" t="s">
        <v>8</v>
      </c>
      <c r="AQ670" s="88"/>
      <c r="AR670" s="291"/>
    </row>
    <row r="671" spans="1:300" ht="21.75" customHeight="1" x14ac:dyDescent="0.25">
      <c r="A671" s="968"/>
      <c r="B671" s="968"/>
      <c r="C671" s="968"/>
      <c r="D671" s="968"/>
      <c r="E671" s="968"/>
      <c r="F671" s="968"/>
      <c r="G671" s="968"/>
      <c r="H671" s="968"/>
      <c r="I671" s="968"/>
      <c r="J671" s="962" t="s">
        <v>43</v>
      </c>
      <c r="K671" s="85"/>
      <c r="L671" s="85" t="s">
        <v>5</v>
      </c>
      <c r="M671" s="964"/>
      <c r="N671" s="27"/>
      <c r="O671" s="89"/>
      <c r="P671" s="962" t="s">
        <v>43</v>
      </c>
      <c r="Q671" s="85"/>
      <c r="R671" s="85" t="s">
        <v>5</v>
      </c>
      <c r="S671" s="85"/>
      <c r="T671" s="27"/>
      <c r="U671" s="89"/>
      <c r="V671" s="962" t="s">
        <v>43</v>
      </c>
      <c r="W671" s="85"/>
      <c r="X671" s="85" t="s">
        <v>5</v>
      </c>
      <c r="Y671" s="85"/>
      <c r="Z671" s="27"/>
      <c r="AA671" s="89"/>
      <c r="AB671" s="962" t="s">
        <v>43</v>
      </c>
      <c r="AC671" s="85"/>
      <c r="AD671" s="85" t="s">
        <v>5</v>
      </c>
      <c r="AE671" s="85"/>
      <c r="AF671" s="27"/>
      <c r="AG671" s="89"/>
      <c r="AH671" s="962" t="s">
        <v>43</v>
      </c>
      <c r="AI671" s="85"/>
      <c r="AJ671" s="85" t="s">
        <v>5</v>
      </c>
      <c r="AK671" s="85"/>
      <c r="AL671" s="27"/>
      <c r="AM671" s="89"/>
      <c r="AN671" s="962" t="s">
        <v>43</v>
      </c>
      <c r="AO671" s="85"/>
      <c r="AP671" s="85" t="s">
        <v>5</v>
      </c>
      <c r="AQ671" s="88"/>
      <c r="AR671" s="291"/>
    </row>
    <row r="672" spans="1:300" ht="21.75" customHeight="1" x14ac:dyDescent="0.25">
      <c r="A672" s="968"/>
      <c r="B672" s="968"/>
      <c r="C672" s="968"/>
      <c r="D672" s="968"/>
      <c r="E672" s="968"/>
      <c r="F672" s="968"/>
      <c r="G672" s="968"/>
      <c r="H672" s="968"/>
      <c r="I672" s="968"/>
      <c r="J672" s="963"/>
      <c r="K672" s="85"/>
      <c r="L672" s="85" t="s">
        <v>8</v>
      </c>
      <c r="M672" s="965"/>
      <c r="N672" s="27"/>
      <c r="O672" s="89"/>
      <c r="P672" s="963"/>
      <c r="Q672" s="85"/>
      <c r="R672" s="85" t="s">
        <v>8</v>
      </c>
      <c r="S672" s="85"/>
      <c r="T672" s="27"/>
      <c r="U672" s="89"/>
      <c r="V672" s="963"/>
      <c r="W672" s="85"/>
      <c r="X672" s="85" t="s">
        <v>8</v>
      </c>
      <c r="Y672" s="85"/>
      <c r="Z672" s="27"/>
      <c r="AA672" s="89"/>
      <c r="AB672" s="963"/>
      <c r="AC672" s="85"/>
      <c r="AD672" s="85" t="s">
        <v>8</v>
      </c>
      <c r="AE672" s="85"/>
      <c r="AF672" s="27"/>
      <c r="AG672" s="89"/>
      <c r="AH672" s="963"/>
      <c r="AI672" s="85"/>
      <c r="AJ672" s="85" t="s">
        <v>8</v>
      </c>
      <c r="AK672" s="85"/>
      <c r="AL672" s="27"/>
      <c r="AM672" s="89"/>
      <c r="AN672" s="963"/>
      <c r="AO672" s="85"/>
      <c r="AP672" s="85" t="s">
        <v>8</v>
      </c>
      <c r="AQ672" s="88"/>
      <c r="AR672" s="291"/>
    </row>
    <row r="673" spans="1:86" ht="21.75" customHeight="1" x14ac:dyDescent="0.25">
      <c r="A673" s="968"/>
      <c r="B673" s="968"/>
      <c r="C673" s="968"/>
      <c r="D673" s="968"/>
      <c r="E673" s="968"/>
      <c r="F673" s="968"/>
      <c r="G673" s="968"/>
      <c r="H673" s="968"/>
      <c r="I673" s="968"/>
      <c r="J673" s="962" t="s">
        <v>10</v>
      </c>
      <c r="K673" s="85"/>
      <c r="L673" s="85" t="s">
        <v>8</v>
      </c>
      <c r="M673" s="964"/>
      <c r="N673" s="27"/>
      <c r="O673" s="89"/>
      <c r="P673" s="962" t="s">
        <v>10</v>
      </c>
      <c r="Q673" s="85"/>
      <c r="R673" s="85" t="s">
        <v>8</v>
      </c>
      <c r="S673" s="964"/>
      <c r="T673" s="27"/>
      <c r="U673" s="89"/>
      <c r="V673" s="962" t="s">
        <v>10</v>
      </c>
      <c r="W673" s="85"/>
      <c r="X673" s="85" t="s">
        <v>8</v>
      </c>
      <c r="Y673" s="964"/>
      <c r="Z673" s="27"/>
      <c r="AA673" s="89"/>
      <c r="AB673" s="962" t="s">
        <v>10</v>
      </c>
      <c r="AC673" s="85"/>
      <c r="AD673" s="85" t="s">
        <v>8</v>
      </c>
      <c r="AE673" s="964"/>
      <c r="AF673" s="27"/>
      <c r="AG673" s="89"/>
      <c r="AH673" s="962" t="s">
        <v>10</v>
      </c>
      <c r="AI673" s="85"/>
      <c r="AJ673" s="85" t="s">
        <v>8</v>
      </c>
      <c r="AK673" s="964"/>
      <c r="AL673" s="27"/>
      <c r="AM673" s="89"/>
      <c r="AN673" s="962" t="s">
        <v>10</v>
      </c>
      <c r="AO673" s="85"/>
      <c r="AP673" s="85" t="s">
        <v>8</v>
      </c>
      <c r="AQ673" s="966"/>
      <c r="AR673" s="634"/>
    </row>
    <row r="674" spans="1:86" x14ac:dyDescent="0.25">
      <c r="A674" s="968"/>
      <c r="B674" s="968"/>
      <c r="C674" s="968"/>
      <c r="D674" s="968"/>
      <c r="E674" s="968"/>
      <c r="F674" s="968"/>
      <c r="G674" s="968"/>
      <c r="H674" s="968"/>
      <c r="I674" s="968"/>
      <c r="J674" s="963"/>
      <c r="K674" s="85"/>
      <c r="L674" s="85" t="s">
        <v>5</v>
      </c>
      <c r="M674" s="965"/>
      <c r="N674" s="27"/>
      <c r="O674" s="89"/>
      <c r="P674" s="963"/>
      <c r="Q674" s="85"/>
      <c r="R674" s="85" t="s">
        <v>5</v>
      </c>
      <c r="S674" s="965"/>
      <c r="T674" s="27"/>
      <c r="U674" s="89"/>
      <c r="V674" s="963"/>
      <c r="W674" s="85"/>
      <c r="X674" s="85" t="s">
        <v>5</v>
      </c>
      <c r="Y674" s="965"/>
      <c r="Z674" s="27"/>
      <c r="AA674" s="89"/>
      <c r="AB674" s="963"/>
      <c r="AC674" s="85"/>
      <c r="AD674" s="85" t="s">
        <v>5</v>
      </c>
      <c r="AE674" s="965"/>
      <c r="AF674" s="27"/>
      <c r="AG674" s="89"/>
      <c r="AH674" s="963"/>
      <c r="AI674" s="85"/>
      <c r="AJ674" s="85" t="s">
        <v>5</v>
      </c>
      <c r="AK674" s="965"/>
      <c r="AL674" s="27"/>
      <c r="AM674" s="89"/>
      <c r="AN674" s="963"/>
      <c r="AO674" s="85"/>
      <c r="AP674" s="85" t="s">
        <v>5</v>
      </c>
      <c r="AQ674" s="967"/>
      <c r="AR674" s="613"/>
    </row>
    <row r="675" spans="1:86" ht="28.5" x14ac:dyDescent="0.25">
      <c r="A675" s="968"/>
      <c r="B675" s="968"/>
      <c r="C675" s="968"/>
      <c r="D675" s="968"/>
      <c r="E675" s="968"/>
      <c r="F675" s="968"/>
      <c r="G675" s="968"/>
      <c r="H675" s="968"/>
      <c r="I675" s="968"/>
      <c r="J675" s="91" t="s">
        <v>11</v>
      </c>
      <c r="K675" s="85"/>
      <c r="L675" s="85" t="s">
        <v>12</v>
      </c>
      <c r="M675" s="85"/>
      <c r="N675" s="27"/>
      <c r="O675" s="89"/>
      <c r="P675" s="91" t="s">
        <v>11</v>
      </c>
      <c r="Q675" s="85"/>
      <c r="R675" s="85" t="s">
        <v>12</v>
      </c>
      <c r="S675" s="85"/>
      <c r="T675" s="27"/>
      <c r="U675" s="89"/>
      <c r="V675" s="91" t="s">
        <v>11</v>
      </c>
      <c r="W675" s="85"/>
      <c r="X675" s="85" t="s">
        <v>12</v>
      </c>
      <c r="Y675" s="85"/>
      <c r="Z675" s="27"/>
      <c r="AA675" s="89"/>
      <c r="AB675" s="91" t="s">
        <v>11</v>
      </c>
      <c r="AC675" s="85"/>
      <c r="AD675" s="85" t="s">
        <v>12</v>
      </c>
      <c r="AE675" s="85"/>
      <c r="AF675" s="27"/>
      <c r="AG675" s="89"/>
      <c r="AH675" s="91" t="s">
        <v>11</v>
      </c>
      <c r="AI675" s="85"/>
      <c r="AJ675" s="85" t="s">
        <v>12</v>
      </c>
      <c r="AK675" s="85"/>
      <c r="AL675" s="27"/>
      <c r="AM675" s="89"/>
      <c r="AN675" s="91" t="s">
        <v>11</v>
      </c>
      <c r="AO675" s="85"/>
      <c r="AP675" s="85" t="s">
        <v>12</v>
      </c>
      <c r="AQ675" s="88"/>
      <c r="AR675" s="291"/>
    </row>
    <row r="676" spans="1:86" ht="28.5" x14ac:dyDescent="0.25">
      <c r="A676" s="968"/>
      <c r="B676" s="968"/>
      <c r="C676" s="968"/>
      <c r="D676" s="968"/>
      <c r="E676" s="968"/>
      <c r="F676" s="968"/>
      <c r="G676" s="968"/>
      <c r="H676" s="968"/>
      <c r="I676" s="968"/>
      <c r="J676" s="91" t="s">
        <v>44</v>
      </c>
      <c r="K676" s="85"/>
      <c r="L676" s="85" t="s">
        <v>12</v>
      </c>
      <c r="M676" s="85"/>
      <c r="N676" s="27"/>
      <c r="O676" s="89"/>
      <c r="P676" s="91" t="s">
        <v>44</v>
      </c>
      <c r="Q676" s="85"/>
      <c r="R676" s="85" t="s">
        <v>12</v>
      </c>
      <c r="S676" s="85"/>
      <c r="T676" s="27"/>
      <c r="U676" s="89"/>
      <c r="V676" s="91" t="s">
        <v>44</v>
      </c>
      <c r="W676" s="85"/>
      <c r="X676" s="85" t="s">
        <v>12</v>
      </c>
      <c r="Y676" s="85"/>
      <c r="Z676" s="27"/>
      <c r="AA676" s="89"/>
      <c r="AB676" s="91" t="s">
        <v>44</v>
      </c>
      <c r="AC676" s="85"/>
      <c r="AD676" s="85" t="s">
        <v>12</v>
      </c>
      <c r="AE676" s="85"/>
      <c r="AF676" s="27"/>
      <c r="AG676" s="89"/>
      <c r="AH676" s="91" t="s">
        <v>44</v>
      </c>
      <c r="AI676" s="85"/>
      <c r="AJ676" s="85" t="s">
        <v>12</v>
      </c>
      <c r="AK676" s="85"/>
      <c r="AL676" s="27"/>
      <c r="AM676" s="89"/>
      <c r="AN676" s="91" t="s">
        <v>44</v>
      </c>
      <c r="AO676" s="85"/>
      <c r="AP676" s="85" t="s">
        <v>12</v>
      </c>
      <c r="AQ676" s="88"/>
      <c r="AR676" s="291"/>
    </row>
    <row r="677" spans="1:86" ht="42.75" x14ac:dyDescent="0.25">
      <c r="A677" s="968"/>
      <c r="B677" s="968"/>
      <c r="C677" s="968"/>
      <c r="D677" s="968"/>
      <c r="E677" s="968"/>
      <c r="F677" s="968"/>
      <c r="G677" s="968"/>
      <c r="H677" s="968"/>
      <c r="I677" s="968"/>
      <c r="J677" s="91" t="s">
        <v>13</v>
      </c>
      <c r="K677" s="85"/>
      <c r="L677" s="85" t="s">
        <v>14</v>
      </c>
      <c r="M677" s="85"/>
      <c r="N677" s="27"/>
      <c r="O677" s="89"/>
      <c r="P677" s="91" t="s">
        <v>13</v>
      </c>
      <c r="Q677" s="85"/>
      <c r="R677" s="85" t="s">
        <v>14</v>
      </c>
      <c r="S677" s="85"/>
      <c r="T677" s="27"/>
      <c r="U677" s="89"/>
      <c r="V677" s="91" t="s">
        <v>13</v>
      </c>
      <c r="W677" s="85"/>
      <c r="X677" s="85" t="s">
        <v>14</v>
      </c>
      <c r="Y677" s="85"/>
      <c r="Z677" s="27"/>
      <c r="AA677" s="89"/>
      <c r="AB677" s="91" t="s">
        <v>13</v>
      </c>
      <c r="AC677" s="85"/>
      <c r="AD677" s="85" t="s">
        <v>14</v>
      </c>
      <c r="AE677" s="85"/>
      <c r="AF677" s="27"/>
      <c r="AG677" s="89"/>
      <c r="AH677" s="91" t="s">
        <v>13</v>
      </c>
      <c r="AI677" s="85"/>
      <c r="AJ677" s="85" t="s">
        <v>14</v>
      </c>
      <c r="AK677" s="85"/>
      <c r="AL677" s="27"/>
      <c r="AM677" s="89"/>
      <c r="AN677" s="91" t="s">
        <v>13</v>
      </c>
      <c r="AO677" s="85"/>
      <c r="AP677" s="85" t="s">
        <v>14</v>
      </c>
      <c r="AQ677" s="88"/>
      <c r="AR677" s="291"/>
    </row>
    <row r="678" spans="1:86" ht="19.5" customHeight="1" x14ac:dyDescent="0.25">
      <c r="A678" s="968"/>
      <c r="B678" s="968"/>
      <c r="C678" s="968"/>
      <c r="D678" s="968"/>
      <c r="E678" s="968"/>
      <c r="F678" s="968"/>
      <c r="G678" s="968"/>
      <c r="H678" s="968"/>
      <c r="I678" s="968"/>
      <c r="J678" s="91" t="s">
        <v>15</v>
      </c>
      <c r="K678" s="85"/>
      <c r="L678" s="85" t="s">
        <v>8</v>
      </c>
      <c r="M678" s="85"/>
      <c r="N678" s="27"/>
      <c r="O678" s="89"/>
      <c r="P678" s="91" t="s">
        <v>15</v>
      </c>
      <c r="Q678" s="85"/>
      <c r="R678" s="85" t="s">
        <v>8</v>
      </c>
      <c r="S678" s="85"/>
      <c r="T678" s="27"/>
      <c r="U678" s="89"/>
      <c r="V678" s="91" t="s">
        <v>15</v>
      </c>
      <c r="W678" s="85"/>
      <c r="X678" s="85" t="s">
        <v>8</v>
      </c>
      <c r="Y678" s="85"/>
      <c r="Z678" s="27"/>
      <c r="AA678" s="89"/>
      <c r="AB678" s="91" t="s">
        <v>15</v>
      </c>
      <c r="AC678" s="85"/>
      <c r="AD678" s="85" t="s">
        <v>8</v>
      </c>
      <c r="AE678" s="85"/>
      <c r="AF678" s="27"/>
      <c r="AG678" s="89"/>
      <c r="AH678" s="91" t="s">
        <v>15</v>
      </c>
      <c r="AI678" s="85"/>
      <c r="AJ678" s="85" t="s">
        <v>8</v>
      </c>
      <c r="AK678" s="85"/>
      <c r="AL678" s="27"/>
      <c r="AM678" s="89"/>
      <c r="AN678" s="91" t="s">
        <v>15</v>
      </c>
      <c r="AO678" s="85"/>
      <c r="AP678" s="85" t="s">
        <v>8</v>
      </c>
      <c r="AQ678" s="88"/>
      <c r="AR678" s="291"/>
    </row>
    <row r="679" spans="1:86" ht="19.5" customHeight="1" x14ac:dyDescent="0.25">
      <c r="A679" s="968"/>
      <c r="B679" s="968"/>
      <c r="C679" s="968"/>
      <c r="D679" s="968"/>
      <c r="E679" s="968"/>
      <c r="F679" s="968"/>
      <c r="G679" s="968"/>
      <c r="H679" s="968"/>
      <c r="I679" s="968"/>
      <c r="J679" s="91" t="s">
        <v>16</v>
      </c>
      <c r="K679" s="85"/>
      <c r="L679" s="85"/>
      <c r="M679" s="85"/>
      <c r="N679" s="27"/>
      <c r="O679" s="89"/>
      <c r="P679" s="91" t="s">
        <v>16</v>
      </c>
      <c r="Q679" s="85"/>
      <c r="R679" s="85"/>
      <c r="S679" s="85"/>
      <c r="T679" s="27"/>
      <c r="U679" s="89"/>
      <c r="V679" s="91" t="s">
        <v>16</v>
      </c>
      <c r="W679" s="85"/>
      <c r="X679" s="85"/>
      <c r="Y679" s="85"/>
      <c r="Z679" s="27"/>
      <c r="AA679" s="89"/>
      <c r="AB679" s="91" t="s">
        <v>16</v>
      </c>
      <c r="AC679" s="85"/>
      <c r="AD679" s="85"/>
      <c r="AE679" s="85"/>
      <c r="AF679" s="27"/>
      <c r="AG679" s="89"/>
      <c r="AH679" s="91" t="s">
        <v>16</v>
      </c>
      <c r="AI679" s="85"/>
      <c r="AJ679" s="85"/>
      <c r="AK679" s="85"/>
      <c r="AL679" s="27"/>
      <c r="AM679" s="89"/>
      <c r="AN679" s="91" t="s">
        <v>16</v>
      </c>
      <c r="AO679" s="85"/>
      <c r="AP679" s="85"/>
      <c r="AQ679" s="88"/>
      <c r="AR679" s="291"/>
    </row>
    <row r="680" spans="1:86" ht="27.75" customHeight="1" x14ac:dyDescent="0.25">
      <c r="A680" s="968"/>
      <c r="B680" s="968"/>
      <c r="C680" s="968"/>
      <c r="D680" s="968"/>
      <c r="E680" s="968"/>
      <c r="F680" s="968"/>
      <c r="G680" s="968"/>
      <c r="H680" s="968"/>
      <c r="I680" s="968"/>
      <c r="J680" s="91" t="s">
        <v>46</v>
      </c>
      <c r="K680" s="85"/>
      <c r="L680" s="85" t="s">
        <v>14</v>
      </c>
      <c r="M680" s="85"/>
      <c r="N680" s="27"/>
      <c r="O680" s="92"/>
      <c r="P680" s="91" t="s">
        <v>46</v>
      </c>
      <c r="Q680" s="85"/>
      <c r="R680" s="85" t="s">
        <v>14</v>
      </c>
      <c r="S680" s="85"/>
      <c r="T680" s="27"/>
      <c r="U680" s="92"/>
      <c r="V680" s="91" t="s">
        <v>46</v>
      </c>
      <c r="W680" s="85"/>
      <c r="X680" s="85" t="s">
        <v>14</v>
      </c>
      <c r="Y680" s="85"/>
      <c r="Z680" s="27"/>
      <c r="AA680" s="92"/>
      <c r="AB680" s="91" t="s">
        <v>46</v>
      </c>
      <c r="AC680" s="85"/>
      <c r="AD680" s="85" t="s">
        <v>14</v>
      </c>
      <c r="AE680" s="85"/>
      <c r="AF680" s="27"/>
      <c r="AG680" s="92"/>
      <c r="AH680" s="91" t="s">
        <v>46</v>
      </c>
      <c r="AI680" s="85"/>
      <c r="AJ680" s="85" t="s">
        <v>14</v>
      </c>
      <c r="AK680" s="85"/>
      <c r="AL680" s="27"/>
      <c r="AM680" s="92"/>
      <c r="AN680" s="91" t="s">
        <v>46</v>
      </c>
      <c r="AO680" s="85"/>
      <c r="AP680" s="85" t="s">
        <v>14</v>
      </c>
      <c r="AQ680" s="88"/>
      <c r="AR680" s="291"/>
    </row>
    <row r="681" spans="1:86" ht="21" customHeight="1" x14ac:dyDescent="0.25">
      <c r="A681" s="968"/>
      <c r="B681" s="968"/>
      <c r="C681" s="968"/>
      <c r="D681" s="968"/>
      <c r="E681" s="968"/>
      <c r="F681" s="968"/>
      <c r="G681" s="968"/>
      <c r="H681" s="968"/>
      <c r="I681" s="968"/>
      <c r="J681" s="91" t="s">
        <v>45</v>
      </c>
      <c r="K681" s="85"/>
      <c r="L681" s="85"/>
      <c r="M681" s="85"/>
      <c r="N681" s="61"/>
      <c r="O681" s="93"/>
      <c r="P681" s="91" t="s">
        <v>45</v>
      </c>
      <c r="Q681" s="85"/>
      <c r="R681" s="85"/>
      <c r="S681" s="85"/>
      <c r="T681" s="61"/>
      <c r="U681" s="93"/>
      <c r="V681" s="91" t="s">
        <v>45</v>
      </c>
      <c r="W681" s="85"/>
      <c r="X681" s="85"/>
      <c r="Y681" s="85"/>
      <c r="Z681" s="61"/>
      <c r="AA681" s="93"/>
      <c r="AB681" s="91" t="s">
        <v>45</v>
      </c>
      <c r="AC681" s="85"/>
      <c r="AD681" s="85"/>
      <c r="AE681" s="85"/>
      <c r="AF681" s="61"/>
      <c r="AG681" s="93"/>
      <c r="AH681" s="91" t="s">
        <v>45</v>
      </c>
      <c r="AI681" s="85"/>
      <c r="AJ681" s="85"/>
      <c r="AK681" s="85"/>
      <c r="AL681" s="61"/>
      <c r="AM681" s="93"/>
      <c r="AN681" s="91" t="s">
        <v>45</v>
      </c>
      <c r="AO681" s="85"/>
      <c r="AP681" s="85"/>
      <c r="AQ681" s="88"/>
      <c r="AR681" s="291"/>
    </row>
    <row r="682" spans="1:86" s="25" customFormat="1" ht="21" customHeight="1" x14ac:dyDescent="0.25">
      <c r="A682" s="317"/>
      <c r="B682" s="317"/>
      <c r="C682" s="98" t="s">
        <v>130</v>
      </c>
      <c r="D682" s="317"/>
      <c r="E682" s="317"/>
      <c r="F682" s="317"/>
      <c r="G682" s="317"/>
      <c r="H682" s="317"/>
      <c r="I682" s="317"/>
      <c r="J682" s="95"/>
      <c r="K682" s="316"/>
      <c r="L682" s="316"/>
      <c r="M682" s="316"/>
      <c r="N682" s="34"/>
      <c r="O682" s="96"/>
      <c r="P682" s="95"/>
      <c r="Q682" s="316"/>
      <c r="R682" s="316"/>
      <c r="S682" s="316"/>
      <c r="T682" s="34"/>
      <c r="U682" s="96"/>
      <c r="V682" s="95"/>
      <c r="W682" s="316"/>
      <c r="X682" s="316"/>
      <c r="Y682" s="316"/>
      <c r="Z682" s="847"/>
      <c r="AA682" s="788"/>
      <c r="AB682" s="95"/>
      <c r="AC682" s="316"/>
      <c r="AD682" s="316"/>
      <c r="AE682" s="316"/>
      <c r="AF682" s="847"/>
      <c r="AG682" s="788"/>
      <c r="AH682" s="95"/>
      <c r="AI682" s="316"/>
      <c r="AJ682" s="316"/>
      <c r="AK682" s="316"/>
      <c r="AL682" s="847"/>
      <c r="AM682" s="788"/>
      <c r="AN682" s="95"/>
      <c r="AO682" s="316"/>
      <c r="AP682" s="316"/>
      <c r="AQ682" s="97"/>
      <c r="AR682" s="29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  <c r="BU682" s="34"/>
      <c r="BV682" s="34"/>
      <c r="BW682" s="34"/>
      <c r="BX682" s="34"/>
      <c r="BY682" s="34"/>
      <c r="BZ682" s="34"/>
      <c r="CA682" s="34"/>
      <c r="CB682" s="34"/>
      <c r="CC682" s="34"/>
      <c r="CD682" s="34"/>
      <c r="CE682" s="34"/>
      <c r="CF682" s="34"/>
      <c r="CG682" s="34"/>
      <c r="CH682" s="34"/>
    </row>
    <row r="683" spans="1:86" s="25" customFormat="1" ht="21" customHeight="1" x14ac:dyDescent="0.25">
      <c r="A683" s="881">
        <v>1</v>
      </c>
      <c r="B683" s="881">
        <v>304589</v>
      </c>
      <c r="C683" s="884" t="s">
        <v>212</v>
      </c>
      <c r="D683" s="890">
        <v>3.2</v>
      </c>
      <c r="E683" s="881">
        <v>19200</v>
      </c>
      <c r="F683" s="890">
        <v>3.2</v>
      </c>
      <c r="G683" s="881">
        <v>19200</v>
      </c>
      <c r="H683" s="427"/>
      <c r="I683" s="427"/>
      <c r="J683" s="427"/>
      <c r="K683" s="427"/>
      <c r="L683" s="427"/>
      <c r="M683" s="428"/>
      <c r="N683" s="153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879" t="s">
        <v>177</v>
      </c>
      <c r="AA683" s="879" t="s">
        <v>213</v>
      </c>
      <c r="AB683" s="879" t="s">
        <v>88</v>
      </c>
      <c r="AC683" s="156">
        <v>19200</v>
      </c>
      <c r="AD683" s="156" t="s">
        <v>214</v>
      </c>
      <c r="AE683" s="903">
        <f>18471-500</f>
        <v>17971</v>
      </c>
      <c r="AF683" s="695"/>
      <c r="AG683" s="695"/>
      <c r="AH683" s="309"/>
      <c r="AI683" s="309"/>
      <c r="AJ683" s="157"/>
      <c r="AK683" s="153"/>
      <c r="AL683" s="153"/>
      <c r="AM683" s="153"/>
      <c r="AN683" s="153"/>
      <c r="AO683" s="153"/>
      <c r="AP683" s="153"/>
      <c r="AQ683" s="153"/>
      <c r="AR683" s="153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  <c r="BU683" s="34"/>
      <c r="BV683" s="34"/>
      <c r="BW683" s="34"/>
      <c r="BX683" s="34"/>
      <c r="BY683" s="34"/>
      <c r="BZ683" s="34"/>
      <c r="CA683" s="34"/>
      <c r="CB683" s="34"/>
      <c r="CC683" s="34"/>
      <c r="CD683" s="34"/>
      <c r="CE683" s="34"/>
      <c r="CF683" s="34"/>
      <c r="CG683" s="34"/>
      <c r="CH683" s="34"/>
    </row>
    <row r="684" spans="1:86" s="25" customFormat="1" ht="18" customHeight="1" x14ac:dyDescent="0.25">
      <c r="A684" s="883"/>
      <c r="B684" s="883"/>
      <c r="C684" s="886"/>
      <c r="D684" s="892"/>
      <c r="E684" s="883"/>
      <c r="F684" s="892"/>
      <c r="G684" s="883"/>
      <c r="H684" s="427"/>
      <c r="I684" s="427"/>
      <c r="J684" s="427"/>
      <c r="K684" s="429"/>
      <c r="L684" s="427"/>
      <c r="M684" s="428"/>
      <c r="N684" s="153"/>
      <c r="O684" s="153"/>
      <c r="P684" s="153"/>
      <c r="Q684" s="153"/>
      <c r="R684" s="153"/>
      <c r="S684" s="153"/>
      <c r="T684" s="158"/>
      <c r="U684" s="158"/>
      <c r="V684" s="153"/>
      <c r="W684" s="153"/>
      <c r="X684" s="158"/>
      <c r="Y684" s="153"/>
      <c r="Z684" s="880"/>
      <c r="AA684" s="880"/>
      <c r="AB684" s="880"/>
      <c r="AC684" s="156">
        <v>3</v>
      </c>
      <c r="AD684" s="156" t="s">
        <v>209</v>
      </c>
      <c r="AE684" s="904"/>
      <c r="AF684" s="696"/>
      <c r="AG684" s="696"/>
      <c r="AH684" s="309"/>
      <c r="AI684" s="309"/>
      <c r="AJ684" s="157"/>
      <c r="AK684" s="153"/>
      <c r="AL684" s="153"/>
      <c r="AM684" s="153"/>
      <c r="AN684" s="153"/>
      <c r="AO684" s="153"/>
      <c r="AP684" s="153"/>
      <c r="AQ684" s="153"/>
      <c r="AR684" s="153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  <c r="BU684" s="34"/>
      <c r="BV684" s="34"/>
      <c r="BW684" s="34"/>
      <c r="BX684" s="34"/>
      <c r="BY684" s="34"/>
      <c r="BZ684" s="34"/>
      <c r="CA684" s="34"/>
      <c r="CB684" s="34"/>
      <c r="CC684" s="34"/>
      <c r="CD684" s="34"/>
      <c r="CE684" s="34"/>
      <c r="CF684" s="34"/>
      <c r="CG684" s="34"/>
      <c r="CH684" s="34"/>
    </row>
    <row r="685" spans="1:86" s="25" customFormat="1" ht="21.75" customHeight="1" x14ac:dyDescent="0.25">
      <c r="A685" s="881">
        <v>2</v>
      </c>
      <c r="B685" s="881">
        <v>304590</v>
      </c>
      <c r="C685" s="899" t="s">
        <v>215</v>
      </c>
      <c r="D685" s="887">
        <v>0.53200000000000003</v>
      </c>
      <c r="E685" s="890">
        <v>4312</v>
      </c>
      <c r="F685" s="887">
        <v>0.53200000000000003</v>
      </c>
      <c r="G685" s="890">
        <v>4312</v>
      </c>
      <c r="H685" s="941" t="s">
        <v>182</v>
      </c>
      <c r="I685" s="941" t="s">
        <v>184</v>
      </c>
      <c r="J685" s="941" t="s">
        <v>43</v>
      </c>
      <c r="K685" s="430">
        <v>4851</v>
      </c>
      <c r="L685" s="431" t="s">
        <v>784</v>
      </c>
      <c r="M685" s="877" t="s">
        <v>790</v>
      </c>
      <c r="N685" s="859" t="s">
        <v>182</v>
      </c>
      <c r="O685" s="859" t="s">
        <v>184</v>
      </c>
      <c r="P685" s="859" t="s">
        <v>43</v>
      </c>
      <c r="Q685" s="439">
        <v>0.53200000000000003</v>
      </c>
      <c r="R685" s="438" t="s">
        <v>5</v>
      </c>
      <c r="S685" s="853">
        <v>14527.59</v>
      </c>
      <c r="T685" s="932"/>
      <c r="U685" s="932"/>
      <c r="V685" s="932"/>
      <c r="W685" s="932"/>
      <c r="X685" s="932"/>
      <c r="Y685" s="932"/>
      <c r="Z685" s="879"/>
      <c r="AA685" s="879"/>
      <c r="AB685" s="879"/>
      <c r="AC685" s="879"/>
      <c r="AD685" s="879"/>
      <c r="AE685" s="879"/>
      <c r="AF685" s="695"/>
      <c r="AG685" s="695"/>
      <c r="AH685" s="695"/>
      <c r="AI685" s="695"/>
      <c r="AJ685" s="695"/>
      <c r="AK685" s="695"/>
      <c r="AL685" s="695"/>
      <c r="AM685" s="695"/>
      <c r="AN685" s="695"/>
      <c r="AO685" s="695"/>
      <c r="AP685" s="695"/>
      <c r="AQ685" s="695"/>
      <c r="AR685" s="695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  <c r="BU685" s="34"/>
      <c r="BV685" s="34"/>
      <c r="BW685" s="34"/>
      <c r="BX685" s="34"/>
      <c r="BY685" s="34"/>
      <c r="BZ685" s="34"/>
      <c r="CA685" s="34"/>
      <c r="CB685" s="34"/>
      <c r="CC685" s="34"/>
      <c r="CD685" s="34"/>
      <c r="CE685" s="34"/>
      <c r="CF685" s="34"/>
      <c r="CG685" s="34"/>
      <c r="CH685" s="34"/>
    </row>
    <row r="686" spans="1:86" s="25" customFormat="1" ht="21.75" customHeight="1" x14ac:dyDescent="0.25">
      <c r="A686" s="883"/>
      <c r="B686" s="883"/>
      <c r="C686" s="900"/>
      <c r="D686" s="889"/>
      <c r="E686" s="892"/>
      <c r="F686" s="889"/>
      <c r="G686" s="892"/>
      <c r="H686" s="942"/>
      <c r="I686" s="942"/>
      <c r="J686" s="942"/>
      <c r="K686" s="432">
        <v>0.53200000000000003</v>
      </c>
      <c r="L686" s="431" t="s">
        <v>209</v>
      </c>
      <c r="M686" s="878"/>
      <c r="N686" s="860"/>
      <c r="O686" s="860"/>
      <c r="P686" s="860"/>
      <c r="Q686" s="437">
        <v>4312</v>
      </c>
      <c r="R686" s="438" t="s">
        <v>784</v>
      </c>
      <c r="S686" s="854"/>
      <c r="T686" s="933"/>
      <c r="U686" s="933"/>
      <c r="V686" s="933"/>
      <c r="W686" s="933"/>
      <c r="X686" s="933"/>
      <c r="Y686" s="933"/>
      <c r="Z686" s="880"/>
      <c r="AA686" s="880"/>
      <c r="AB686" s="880"/>
      <c r="AC686" s="880"/>
      <c r="AD686" s="880"/>
      <c r="AE686" s="880"/>
      <c r="AF686" s="696"/>
      <c r="AG686" s="696"/>
      <c r="AH686" s="696"/>
      <c r="AI686" s="696"/>
      <c r="AJ686" s="696"/>
      <c r="AK686" s="696"/>
      <c r="AL686" s="696"/>
      <c r="AM686" s="696"/>
      <c r="AN686" s="696"/>
      <c r="AO686" s="696"/>
      <c r="AP686" s="696"/>
      <c r="AQ686" s="696"/>
      <c r="AR686" s="696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</row>
    <row r="687" spans="1:86" s="25" customFormat="1" ht="16.5" customHeight="1" x14ac:dyDescent="0.25">
      <c r="A687" s="881">
        <v>3</v>
      </c>
      <c r="B687" s="881">
        <v>304593</v>
      </c>
      <c r="C687" s="899" t="s">
        <v>217</v>
      </c>
      <c r="D687" s="887">
        <v>0.54100000000000004</v>
      </c>
      <c r="E687" s="890">
        <v>3246</v>
      </c>
      <c r="F687" s="887">
        <v>0.54100000000000004</v>
      </c>
      <c r="G687" s="890">
        <v>3246</v>
      </c>
      <c r="H687" s="881"/>
      <c r="I687" s="881"/>
      <c r="J687" s="881"/>
      <c r="K687" s="887"/>
      <c r="L687" s="881"/>
      <c r="M687" s="839"/>
      <c r="N687" s="695"/>
      <c r="O687" s="695"/>
      <c r="P687" s="695"/>
      <c r="Q687" s="695"/>
      <c r="R687" s="695"/>
      <c r="S687" s="695"/>
      <c r="T687" s="695" t="s">
        <v>184</v>
      </c>
      <c r="U687" s="695" t="s">
        <v>182</v>
      </c>
      <c r="V687" s="695" t="s">
        <v>88</v>
      </c>
      <c r="W687" s="309">
        <v>3246</v>
      </c>
      <c r="X687" s="309" t="s">
        <v>216</v>
      </c>
      <c r="Y687" s="695">
        <v>2142.36</v>
      </c>
      <c r="Z687" s="879"/>
      <c r="AA687" s="879"/>
      <c r="AB687" s="879"/>
      <c r="AC687" s="879"/>
      <c r="AD687" s="879"/>
      <c r="AE687" s="879"/>
      <c r="AF687" s="695"/>
      <c r="AG687" s="695"/>
      <c r="AH687" s="695"/>
      <c r="AI687" s="695"/>
      <c r="AJ687" s="695"/>
      <c r="AK687" s="695"/>
      <c r="AL687" s="695"/>
      <c r="AM687" s="695"/>
      <c r="AN687" s="695"/>
      <c r="AO687" s="695"/>
      <c r="AP687" s="695"/>
      <c r="AQ687" s="695"/>
      <c r="AR687" s="695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</row>
    <row r="688" spans="1:86" s="25" customFormat="1" ht="21" customHeight="1" x14ac:dyDescent="0.25">
      <c r="A688" s="883"/>
      <c r="B688" s="883"/>
      <c r="C688" s="900"/>
      <c r="D688" s="889"/>
      <c r="E688" s="892"/>
      <c r="F688" s="889"/>
      <c r="G688" s="892"/>
      <c r="H688" s="883"/>
      <c r="I688" s="883"/>
      <c r="J688" s="883"/>
      <c r="K688" s="889"/>
      <c r="L688" s="883"/>
      <c r="M688" s="840"/>
      <c r="N688" s="696"/>
      <c r="O688" s="696"/>
      <c r="P688" s="696"/>
      <c r="Q688" s="696"/>
      <c r="R688" s="696"/>
      <c r="S688" s="696"/>
      <c r="T688" s="696"/>
      <c r="U688" s="696"/>
      <c r="V688" s="696"/>
      <c r="W688" s="309">
        <v>0.40575</v>
      </c>
      <c r="X688" s="309" t="s">
        <v>209</v>
      </c>
      <c r="Y688" s="696"/>
      <c r="Z688" s="880"/>
      <c r="AA688" s="880"/>
      <c r="AB688" s="880"/>
      <c r="AC688" s="880"/>
      <c r="AD688" s="880"/>
      <c r="AE688" s="880"/>
      <c r="AF688" s="696"/>
      <c r="AG688" s="696"/>
      <c r="AH688" s="696"/>
      <c r="AI688" s="696"/>
      <c r="AJ688" s="696"/>
      <c r="AK688" s="696"/>
      <c r="AL688" s="696"/>
      <c r="AM688" s="696"/>
      <c r="AN688" s="696"/>
      <c r="AO688" s="696"/>
      <c r="AP688" s="696"/>
      <c r="AQ688" s="696"/>
      <c r="AR688" s="696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  <c r="BU688" s="34"/>
      <c r="BV688" s="34"/>
      <c r="BW688" s="34"/>
      <c r="BX688" s="34"/>
      <c r="BY688" s="34"/>
      <c r="BZ688" s="34"/>
      <c r="CA688" s="34"/>
      <c r="CB688" s="34"/>
      <c r="CC688" s="34"/>
      <c r="CD688" s="34"/>
      <c r="CE688" s="34"/>
      <c r="CF688" s="34"/>
      <c r="CG688" s="34"/>
      <c r="CH688" s="34"/>
    </row>
    <row r="689" spans="1:86" s="25" customFormat="1" ht="21.75" customHeight="1" x14ac:dyDescent="0.25">
      <c r="A689" s="881">
        <v>4</v>
      </c>
      <c r="B689" s="881">
        <v>303832</v>
      </c>
      <c r="C689" s="899" t="s">
        <v>218</v>
      </c>
      <c r="D689" s="887">
        <v>1.2949999999999999</v>
      </c>
      <c r="E689" s="890">
        <v>12950</v>
      </c>
      <c r="F689" s="887">
        <v>1.2949999999999999</v>
      </c>
      <c r="G689" s="890">
        <v>12950</v>
      </c>
      <c r="H689" s="881"/>
      <c r="I689" s="881"/>
      <c r="J689" s="881"/>
      <c r="K689" s="887"/>
      <c r="L689" s="881"/>
      <c r="M689" s="839"/>
      <c r="N689" s="695"/>
      <c r="O689" s="695"/>
      <c r="P689" s="695"/>
      <c r="Q689" s="695"/>
      <c r="R689" s="695"/>
      <c r="S689" s="695"/>
      <c r="T689" s="695" t="s">
        <v>184</v>
      </c>
      <c r="U689" s="695" t="s">
        <v>168</v>
      </c>
      <c r="V689" s="695" t="s">
        <v>88</v>
      </c>
      <c r="W689" s="309">
        <v>12950</v>
      </c>
      <c r="X689" s="309" t="s">
        <v>216</v>
      </c>
      <c r="Y689" s="777">
        <v>8547</v>
      </c>
      <c r="Z689" s="879"/>
      <c r="AA689" s="879"/>
      <c r="AB689" s="879"/>
      <c r="AC689" s="879"/>
      <c r="AD689" s="879"/>
      <c r="AE689" s="879"/>
      <c r="AF689" s="695"/>
      <c r="AG689" s="695"/>
      <c r="AH689" s="695"/>
      <c r="AI689" s="695"/>
      <c r="AJ689" s="695"/>
      <c r="AK689" s="695"/>
      <c r="AL689" s="695"/>
      <c r="AM689" s="695"/>
      <c r="AN689" s="695"/>
      <c r="AO689" s="695"/>
      <c r="AP689" s="695"/>
      <c r="AQ689" s="695"/>
      <c r="AR689" s="695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</row>
    <row r="690" spans="1:86" s="25" customFormat="1" ht="21" customHeight="1" x14ac:dyDescent="0.25">
      <c r="A690" s="883"/>
      <c r="B690" s="883"/>
      <c r="C690" s="900"/>
      <c r="D690" s="889"/>
      <c r="E690" s="892"/>
      <c r="F690" s="889"/>
      <c r="G690" s="892"/>
      <c r="H690" s="883"/>
      <c r="I690" s="883"/>
      <c r="J690" s="883"/>
      <c r="K690" s="889"/>
      <c r="L690" s="883"/>
      <c r="M690" s="840"/>
      <c r="N690" s="696"/>
      <c r="O690" s="696"/>
      <c r="P690" s="696"/>
      <c r="Q690" s="696"/>
      <c r="R690" s="696"/>
      <c r="S690" s="696"/>
      <c r="T690" s="696"/>
      <c r="U690" s="696"/>
      <c r="V690" s="696"/>
      <c r="W690" s="159">
        <v>1.2302500000000001</v>
      </c>
      <c r="X690" s="309" t="s">
        <v>209</v>
      </c>
      <c r="Y690" s="778"/>
      <c r="Z690" s="880"/>
      <c r="AA690" s="880"/>
      <c r="AB690" s="880"/>
      <c r="AC690" s="880"/>
      <c r="AD690" s="880"/>
      <c r="AE690" s="880"/>
      <c r="AF690" s="696"/>
      <c r="AG690" s="696"/>
      <c r="AH690" s="696"/>
      <c r="AI690" s="696"/>
      <c r="AJ690" s="696"/>
      <c r="AK690" s="696"/>
      <c r="AL690" s="696"/>
      <c r="AM690" s="696"/>
      <c r="AN690" s="696"/>
      <c r="AO690" s="696"/>
      <c r="AP690" s="696"/>
      <c r="AQ690" s="696"/>
      <c r="AR690" s="696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</row>
    <row r="691" spans="1:86" s="25" customFormat="1" ht="21.75" customHeight="1" x14ac:dyDescent="0.25">
      <c r="A691" s="881">
        <v>5</v>
      </c>
      <c r="B691" s="881">
        <v>303833</v>
      </c>
      <c r="C691" s="899" t="s">
        <v>219</v>
      </c>
      <c r="D691" s="887">
        <v>4.5</v>
      </c>
      <c r="E691" s="890">
        <v>40065.25</v>
      </c>
      <c r="F691" s="887">
        <v>4.5</v>
      </c>
      <c r="G691" s="890">
        <v>40065.25</v>
      </c>
      <c r="H691" s="867"/>
      <c r="I691" s="867"/>
      <c r="J691" s="867"/>
      <c r="K691" s="917"/>
      <c r="L691" s="926"/>
      <c r="M691" s="920"/>
      <c r="N691" s="932"/>
      <c r="O691" s="932"/>
      <c r="P691" s="932"/>
      <c r="Q691" s="932"/>
      <c r="R691" s="934"/>
      <c r="S691" s="932"/>
      <c r="T691" s="910" t="s">
        <v>220</v>
      </c>
      <c r="U691" s="910" t="s">
        <v>221</v>
      </c>
      <c r="V691" s="910" t="s">
        <v>88</v>
      </c>
      <c r="W691" s="317">
        <v>15759</v>
      </c>
      <c r="X691" s="190" t="s">
        <v>712</v>
      </c>
      <c r="Y691" s="910">
        <v>10340.94</v>
      </c>
      <c r="Z691" s="879"/>
      <c r="AA691" s="879"/>
      <c r="AB691" s="879"/>
      <c r="AC691" s="879"/>
      <c r="AD691" s="879"/>
      <c r="AE691" s="879"/>
      <c r="AF691" s="695" t="s">
        <v>208</v>
      </c>
      <c r="AG691" s="695" t="s">
        <v>222</v>
      </c>
      <c r="AH691" s="760" t="s">
        <v>223</v>
      </c>
      <c r="AI691" s="317">
        <v>1200</v>
      </c>
      <c r="AJ691" s="317" t="s">
        <v>224</v>
      </c>
      <c r="AK691" s="695">
        <v>33935.440000000002</v>
      </c>
      <c r="AL691" s="932"/>
      <c r="AM691" s="932"/>
      <c r="AN691" s="932"/>
      <c r="AO691" s="932"/>
      <c r="AP691" s="934"/>
      <c r="AQ691" s="932"/>
      <c r="AR691" s="695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</row>
    <row r="692" spans="1:86" s="25" customFormat="1" ht="21.75" customHeight="1" x14ac:dyDescent="0.25">
      <c r="A692" s="883"/>
      <c r="B692" s="883"/>
      <c r="C692" s="900"/>
      <c r="D692" s="889"/>
      <c r="E692" s="892"/>
      <c r="F692" s="889"/>
      <c r="G692" s="892"/>
      <c r="H692" s="868"/>
      <c r="I692" s="868"/>
      <c r="J692" s="868"/>
      <c r="K692" s="919"/>
      <c r="L692" s="927"/>
      <c r="M692" s="922"/>
      <c r="N692" s="933"/>
      <c r="O692" s="933"/>
      <c r="P692" s="933"/>
      <c r="Q692" s="933"/>
      <c r="R692" s="935"/>
      <c r="S692" s="933"/>
      <c r="T692" s="911"/>
      <c r="U692" s="911"/>
      <c r="V692" s="911"/>
      <c r="W692" s="317">
        <v>1.5549999999999999</v>
      </c>
      <c r="X692" s="191" t="s">
        <v>209</v>
      </c>
      <c r="Y692" s="911"/>
      <c r="Z692" s="880"/>
      <c r="AA692" s="880"/>
      <c r="AB692" s="880"/>
      <c r="AC692" s="880"/>
      <c r="AD692" s="880"/>
      <c r="AE692" s="880"/>
      <c r="AF692" s="696"/>
      <c r="AG692" s="696"/>
      <c r="AH692" s="761"/>
      <c r="AI692" s="317">
        <v>0.8</v>
      </c>
      <c r="AJ692" s="317" t="s">
        <v>209</v>
      </c>
      <c r="AK692" s="696"/>
      <c r="AL692" s="933"/>
      <c r="AM692" s="933"/>
      <c r="AN692" s="933"/>
      <c r="AO692" s="933"/>
      <c r="AP692" s="935"/>
      <c r="AQ692" s="933"/>
      <c r="AR692" s="696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  <c r="BU692" s="34"/>
      <c r="BV692" s="34"/>
      <c r="BW692" s="34"/>
      <c r="BX692" s="34"/>
      <c r="BY692" s="34"/>
      <c r="BZ692" s="34"/>
      <c r="CA692" s="34"/>
      <c r="CB692" s="34"/>
      <c r="CC692" s="34"/>
      <c r="CD692" s="34"/>
      <c r="CE692" s="34"/>
      <c r="CF692" s="34"/>
      <c r="CG692" s="34"/>
      <c r="CH692" s="34"/>
    </row>
    <row r="693" spans="1:86" s="25" customFormat="1" ht="21.75" customHeight="1" x14ac:dyDescent="0.25">
      <c r="A693" s="881">
        <v>6</v>
      </c>
      <c r="B693" s="881">
        <v>304625</v>
      </c>
      <c r="C693" s="899" t="s">
        <v>225</v>
      </c>
      <c r="D693" s="887">
        <v>1.0069999999999999</v>
      </c>
      <c r="E693" s="890">
        <v>9063</v>
      </c>
      <c r="F693" s="887">
        <v>1.0069999999999999</v>
      </c>
      <c r="G693" s="890">
        <v>9063</v>
      </c>
      <c r="H693" s="867"/>
      <c r="I693" s="867"/>
      <c r="J693" s="867"/>
      <c r="K693" s="917"/>
      <c r="L693" s="867"/>
      <c r="M693" s="920"/>
      <c r="N693" s="932"/>
      <c r="O693" s="932"/>
      <c r="P693" s="932"/>
      <c r="Q693" s="932"/>
      <c r="R693" s="932"/>
      <c r="S693" s="932"/>
      <c r="T693" s="695"/>
      <c r="U693" s="695"/>
      <c r="V693" s="695"/>
      <c r="W693" s="695"/>
      <c r="X693" s="695"/>
      <c r="Y693" s="622"/>
      <c r="Z693" s="879"/>
      <c r="AA693" s="879"/>
      <c r="AB693" s="879"/>
      <c r="AC693" s="879"/>
      <c r="AD693" s="879"/>
      <c r="AE693" s="879"/>
      <c r="AF693" s="695"/>
      <c r="AG693" s="695"/>
      <c r="AH693" s="695"/>
      <c r="AI693" s="695"/>
      <c r="AJ693" s="695"/>
      <c r="AK693" s="695"/>
      <c r="AL693" s="910" t="s">
        <v>169</v>
      </c>
      <c r="AM693" s="910" t="s">
        <v>226</v>
      </c>
      <c r="AN693" s="910" t="s">
        <v>88</v>
      </c>
      <c r="AO693" s="317">
        <v>9063</v>
      </c>
      <c r="AP693" s="317" t="s">
        <v>224</v>
      </c>
      <c r="AQ693" s="910">
        <v>5981.58</v>
      </c>
      <c r="AR693" s="695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  <c r="BU693" s="34"/>
      <c r="BV693" s="34"/>
      <c r="BW693" s="34"/>
      <c r="BX693" s="34"/>
      <c r="BY693" s="34"/>
      <c r="BZ693" s="34"/>
      <c r="CA693" s="34"/>
      <c r="CB693" s="34"/>
      <c r="CC693" s="34"/>
      <c r="CD693" s="34"/>
      <c r="CE693" s="34"/>
      <c r="CF693" s="34"/>
      <c r="CG693" s="34"/>
      <c r="CH693" s="34"/>
    </row>
    <row r="694" spans="1:86" s="25" customFormat="1" ht="21.75" customHeight="1" x14ac:dyDescent="0.25">
      <c r="A694" s="883"/>
      <c r="B694" s="883"/>
      <c r="C694" s="900"/>
      <c r="D694" s="889"/>
      <c r="E694" s="892"/>
      <c r="F694" s="889"/>
      <c r="G694" s="892"/>
      <c r="H694" s="868"/>
      <c r="I694" s="868"/>
      <c r="J694" s="868"/>
      <c r="K694" s="919"/>
      <c r="L694" s="868"/>
      <c r="M694" s="922"/>
      <c r="N694" s="933"/>
      <c r="O694" s="933"/>
      <c r="P694" s="933"/>
      <c r="Q694" s="933"/>
      <c r="R694" s="933"/>
      <c r="S694" s="933"/>
      <c r="T694" s="696"/>
      <c r="U694" s="696"/>
      <c r="V694" s="696"/>
      <c r="W694" s="696"/>
      <c r="X694" s="696"/>
      <c r="Y694" s="623"/>
      <c r="Z694" s="880"/>
      <c r="AA694" s="880"/>
      <c r="AB694" s="880"/>
      <c r="AC694" s="880"/>
      <c r="AD694" s="880"/>
      <c r="AE694" s="880"/>
      <c r="AF694" s="696"/>
      <c r="AG694" s="696"/>
      <c r="AH694" s="696"/>
      <c r="AI694" s="696"/>
      <c r="AJ694" s="696"/>
      <c r="AK694" s="696"/>
      <c r="AL694" s="911"/>
      <c r="AM694" s="911"/>
      <c r="AN694" s="911"/>
      <c r="AO694" s="317">
        <v>0.40279999999999999</v>
      </c>
      <c r="AP694" s="317" t="s">
        <v>209</v>
      </c>
      <c r="AQ694" s="911"/>
      <c r="AR694" s="696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</row>
    <row r="695" spans="1:86" s="25" customFormat="1" ht="32.25" customHeight="1" x14ac:dyDescent="0.25">
      <c r="A695" s="881">
        <v>7</v>
      </c>
      <c r="B695" s="881">
        <v>305026</v>
      </c>
      <c r="C695" s="899" t="s">
        <v>227</v>
      </c>
      <c r="D695" s="890">
        <v>1.875</v>
      </c>
      <c r="E695" s="881">
        <v>7500</v>
      </c>
      <c r="F695" s="890">
        <v>1.875</v>
      </c>
      <c r="G695" s="881">
        <v>7500</v>
      </c>
      <c r="H695" s="881"/>
      <c r="I695" s="881"/>
      <c r="J695" s="881"/>
      <c r="K695" s="887"/>
      <c r="L695" s="881"/>
      <c r="M695" s="839"/>
      <c r="N695" s="695"/>
      <c r="O695" s="695"/>
      <c r="P695" s="695"/>
      <c r="Q695" s="695"/>
      <c r="R695" s="695"/>
      <c r="S695" s="695"/>
      <c r="T695" s="695"/>
      <c r="U695" s="695"/>
      <c r="V695" s="695"/>
      <c r="W695" s="695"/>
      <c r="X695" s="695"/>
      <c r="Y695" s="695"/>
      <c r="Z695" s="910" t="s">
        <v>228</v>
      </c>
      <c r="AA695" s="910" t="s">
        <v>229</v>
      </c>
      <c r="AB695" s="910" t="s">
        <v>15</v>
      </c>
      <c r="AC695" s="317">
        <v>7500</v>
      </c>
      <c r="AD695" s="317" t="s">
        <v>224</v>
      </c>
      <c r="AE695" s="958">
        <f>11250-500</f>
        <v>10750</v>
      </c>
      <c r="AF695" s="695"/>
      <c r="AG695" s="695"/>
      <c r="AH695" s="695"/>
      <c r="AI695" s="695"/>
      <c r="AJ695" s="695"/>
      <c r="AK695" s="910"/>
      <c r="AL695" s="910"/>
      <c r="AM695" s="910"/>
      <c r="AN695" s="910"/>
      <c r="AO695" s="910"/>
      <c r="AP695" s="910"/>
      <c r="AQ695" s="910"/>
      <c r="AR695" s="695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</row>
    <row r="696" spans="1:86" s="25" customFormat="1" ht="21.75" customHeight="1" x14ac:dyDescent="0.25">
      <c r="A696" s="883"/>
      <c r="B696" s="883"/>
      <c r="C696" s="900"/>
      <c r="D696" s="892"/>
      <c r="E696" s="883"/>
      <c r="F696" s="892"/>
      <c r="G696" s="883"/>
      <c r="H696" s="883"/>
      <c r="I696" s="883"/>
      <c r="J696" s="883"/>
      <c r="K696" s="889"/>
      <c r="L696" s="883"/>
      <c r="M696" s="840"/>
      <c r="N696" s="696"/>
      <c r="O696" s="696"/>
      <c r="P696" s="696"/>
      <c r="Q696" s="696"/>
      <c r="R696" s="696"/>
      <c r="S696" s="696"/>
      <c r="T696" s="696"/>
      <c r="U696" s="696"/>
      <c r="V696" s="696"/>
      <c r="W696" s="696"/>
      <c r="X696" s="696"/>
      <c r="Y696" s="696"/>
      <c r="Z696" s="911"/>
      <c r="AA696" s="911"/>
      <c r="AB696" s="911"/>
      <c r="AC696" s="317">
        <v>1.375</v>
      </c>
      <c r="AD696" s="317" t="s">
        <v>209</v>
      </c>
      <c r="AE696" s="959"/>
      <c r="AF696" s="696"/>
      <c r="AG696" s="696"/>
      <c r="AH696" s="696"/>
      <c r="AI696" s="696"/>
      <c r="AJ696" s="696"/>
      <c r="AK696" s="911"/>
      <c r="AL696" s="911"/>
      <c r="AM696" s="911"/>
      <c r="AN696" s="911"/>
      <c r="AO696" s="911"/>
      <c r="AP696" s="911"/>
      <c r="AQ696" s="911"/>
      <c r="AR696" s="696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</row>
    <row r="697" spans="1:86" s="25" customFormat="1" ht="16.5" customHeight="1" x14ac:dyDescent="0.25">
      <c r="A697" s="881">
        <v>8</v>
      </c>
      <c r="B697" s="881">
        <v>303876</v>
      </c>
      <c r="C697" s="953" t="s">
        <v>230</v>
      </c>
      <c r="D697" s="956">
        <v>2.4</v>
      </c>
      <c r="E697" s="957">
        <v>29120</v>
      </c>
      <c r="F697" s="956">
        <v>2.4</v>
      </c>
      <c r="G697" s="957">
        <v>29120</v>
      </c>
      <c r="H697" s="867"/>
      <c r="I697" s="867"/>
      <c r="J697" s="863"/>
      <c r="K697" s="917"/>
      <c r="L697" s="867"/>
      <c r="M697" s="920"/>
      <c r="N697" s="932"/>
      <c r="O697" s="932"/>
      <c r="P697" s="871"/>
      <c r="Q697" s="932"/>
      <c r="R697" s="873"/>
      <c r="S697" s="932"/>
      <c r="T697" s="695"/>
      <c r="U697" s="695"/>
      <c r="V697" s="695"/>
      <c r="W697" s="695"/>
      <c r="X697" s="695"/>
      <c r="Y697" s="695"/>
      <c r="Z697" s="879"/>
      <c r="AA697" s="879"/>
      <c r="AB697" s="879"/>
      <c r="AC697" s="879"/>
      <c r="AD697" s="879"/>
      <c r="AE697" s="879"/>
      <c r="AF697" s="695"/>
      <c r="AG697" s="695"/>
      <c r="AH697" s="695"/>
      <c r="AI697" s="695"/>
      <c r="AJ697" s="695"/>
      <c r="AK697" s="695"/>
      <c r="AL697" s="910" t="s">
        <v>231</v>
      </c>
      <c r="AM697" s="910" t="s">
        <v>184</v>
      </c>
      <c r="AN697" s="912" t="s">
        <v>88</v>
      </c>
      <c r="AO697" s="317">
        <v>29120</v>
      </c>
      <c r="AP697" s="191" t="s">
        <v>712</v>
      </c>
      <c r="AQ697" s="910">
        <v>19219.2</v>
      </c>
      <c r="AR697" s="695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  <c r="BU697" s="34"/>
      <c r="BV697" s="34"/>
      <c r="BW697" s="34"/>
      <c r="BX697" s="34"/>
      <c r="BY697" s="34"/>
      <c r="BZ697" s="34"/>
      <c r="CA697" s="34"/>
      <c r="CB697" s="34"/>
      <c r="CC697" s="34"/>
      <c r="CD697" s="34"/>
      <c r="CE697" s="34"/>
      <c r="CF697" s="34"/>
      <c r="CG697" s="34"/>
      <c r="CH697" s="34"/>
    </row>
    <row r="698" spans="1:86" s="25" customFormat="1" ht="15.75" customHeight="1" x14ac:dyDescent="0.25">
      <c r="A698" s="882"/>
      <c r="B698" s="882"/>
      <c r="C698" s="954"/>
      <c r="D698" s="956"/>
      <c r="E698" s="957"/>
      <c r="F698" s="956"/>
      <c r="G698" s="957"/>
      <c r="H698" s="915"/>
      <c r="I698" s="915"/>
      <c r="J698" s="916"/>
      <c r="K698" s="918"/>
      <c r="L698" s="915"/>
      <c r="M698" s="921"/>
      <c r="N698" s="949"/>
      <c r="O698" s="949"/>
      <c r="P698" s="950"/>
      <c r="Q698" s="949"/>
      <c r="R698" s="948"/>
      <c r="S698" s="933"/>
      <c r="T698" s="696"/>
      <c r="U698" s="696"/>
      <c r="V698" s="696"/>
      <c r="W698" s="696"/>
      <c r="X698" s="696"/>
      <c r="Y698" s="696"/>
      <c r="Z698" s="880"/>
      <c r="AA698" s="880"/>
      <c r="AB698" s="880"/>
      <c r="AC698" s="880"/>
      <c r="AD698" s="880"/>
      <c r="AE698" s="880"/>
      <c r="AF698" s="696"/>
      <c r="AG698" s="696"/>
      <c r="AH698" s="696"/>
      <c r="AI698" s="696"/>
      <c r="AJ698" s="696"/>
      <c r="AK698" s="696"/>
      <c r="AL698" s="947"/>
      <c r="AM698" s="947"/>
      <c r="AN698" s="913"/>
      <c r="AO698" s="317">
        <v>1.6319999999999999</v>
      </c>
      <c r="AP698" s="191" t="s">
        <v>209</v>
      </c>
      <c r="AQ698" s="911"/>
      <c r="AR698" s="696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  <c r="BU698" s="34"/>
      <c r="BV698" s="34"/>
      <c r="BW698" s="34"/>
      <c r="BX698" s="34"/>
      <c r="BY698" s="34"/>
      <c r="BZ698" s="34"/>
      <c r="CA698" s="34"/>
      <c r="CB698" s="34"/>
      <c r="CC698" s="34"/>
      <c r="CD698" s="34"/>
      <c r="CE698" s="34"/>
      <c r="CF698" s="34"/>
      <c r="CG698" s="34"/>
      <c r="CH698" s="34"/>
    </row>
    <row r="699" spans="1:86" s="25" customFormat="1" ht="30" customHeight="1" x14ac:dyDescent="0.25">
      <c r="A699" s="883"/>
      <c r="B699" s="883"/>
      <c r="C699" s="955"/>
      <c r="D699" s="956"/>
      <c r="E699" s="957"/>
      <c r="F699" s="956"/>
      <c r="G699" s="957"/>
      <c r="H699" s="868"/>
      <c r="I699" s="868"/>
      <c r="J699" s="864"/>
      <c r="K699" s="919"/>
      <c r="L699" s="868"/>
      <c r="M699" s="922"/>
      <c r="N699" s="933"/>
      <c r="O699" s="933"/>
      <c r="P699" s="872"/>
      <c r="Q699" s="933"/>
      <c r="R699" s="874"/>
      <c r="S699" s="192"/>
      <c r="T699" s="153"/>
      <c r="U699" s="153"/>
      <c r="V699" s="153"/>
      <c r="W699" s="153"/>
      <c r="X699" s="153"/>
      <c r="Y699" s="153"/>
      <c r="Z699" s="155"/>
      <c r="AA699" s="155"/>
      <c r="AB699" s="155"/>
      <c r="AC699" s="155"/>
      <c r="AD699" s="155"/>
      <c r="AE699" s="155"/>
      <c r="AF699" s="153"/>
      <c r="AG699" s="153"/>
      <c r="AH699" s="153"/>
      <c r="AI699" s="153"/>
      <c r="AJ699" s="153"/>
      <c r="AK699" s="153"/>
      <c r="AL699" s="911"/>
      <c r="AM699" s="911"/>
      <c r="AN699" s="316" t="s">
        <v>211</v>
      </c>
      <c r="AO699" s="317">
        <v>3000</v>
      </c>
      <c r="AP699" s="191" t="s">
        <v>14</v>
      </c>
      <c r="AQ699" s="193">
        <v>3000</v>
      </c>
      <c r="AR699" s="153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</row>
    <row r="700" spans="1:86" s="25" customFormat="1" ht="21.75" customHeight="1" x14ac:dyDescent="0.25">
      <c r="A700" s="881">
        <v>9</v>
      </c>
      <c r="B700" s="881">
        <v>305030</v>
      </c>
      <c r="C700" s="899" t="s">
        <v>232</v>
      </c>
      <c r="D700" s="890">
        <v>0.66</v>
      </c>
      <c r="E700" s="881">
        <v>5280</v>
      </c>
      <c r="F700" s="890">
        <v>0.66</v>
      </c>
      <c r="G700" s="881">
        <v>5280</v>
      </c>
      <c r="H700" s="881"/>
      <c r="I700" s="881"/>
      <c r="J700" s="881"/>
      <c r="K700" s="887"/>
      <c r="L700" s="881"/>
      <c r="M700" s="839"/>
      <c r="N700" s="695"/>
      <c r="O700" s="695"/>
      <c r="P700" s="695"/>
      <c r="Q700" s="695"/>
      <c r="R700" s="695"/>
      <c r="S700" s="695"/>
      <c r="T700" s="695"/>
      <c r="U700" s="695"/>
      <c r="V700" s="695"/>
      <c r="W700" s="695"/>
      <c r="X700" s="695"/>
      <c r="Y700" s="695"/>
      <c r="Z700" s="695" t="s">
        <v>228</v>
      </c>
      <c r="AA700" s="695" t="s">
        <v>170</v>
      </c>
      <c r="AB700" s="695" t="s">
        <v>88</v>
      </c>
      <c r="AC700" s="309">
        <v>5280</v>
      </c>
      <c r="AD700" s="309" t="s">
        <v>216</v>
      </c>
      <c r="AE700" s="695">
        <v>3484.8</v>
      </c>
      <c r="AF700" s="695"/>
      <c r="AG700" s="695"/>
      <c r="AH700" s="695"/>
      <c r="AI700" s="309"/>
      <c r="AJ700" s="309"/>
      <c r="AK700" s="695"/>
      <c r="AL700" s="153"/>
      <c r="AM700" s="153"/>
      <c r="AN700" s="153"/>
      <c r="AO700" s="153"/>
      <c r="AP700" s="153"/>
      <c r="AQ700" s="153"/>
      <c r="AR700" s="153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34"/>
      <c r="CE700" s="34"/>
      <c r="CF700" s="34"/>
      <c r="CG700" s="34"/>
      <c r="CH700" s="34"/>
    </row>
    <row r="701" spans="1:86" s="25" customFormat="1" ht="21.75" customHeight="1" x14ac:dyDescent="0.25">
      <c r="A701" s="883"/>
      <c r="B701" s="883"/>
      <c r="C701" s="900"/>
      <c r="D701" s="892"/>
      <c r="E701" s="883"/>
      <c r="F701" s="892"/>
      <c r="G701" s="883"/>
      <c r="H701" s="883"/>
      <c r="I701" s="883"/>
      <c r="J701" s="883"/>
      <c r="K701" s="889"/>
      <c r="L701" s="883"/>
      <c r="M701" s="840"/>
      <c r="N701" s="696"/>
      <c r="O701" s="696"/>
      <c r="P701" s="696"/>
      <c r="Q701" s="696"/>
      <c r="R701" s="696"/>
      <c r="S701" s="696"/>
      <c r="T701" s="696"/>
      <c r="U701" s="696"/>
      <c r="V701" s="696"/>
      <c r="W701" s="696"/>
      <c r="X701" s="696"/>
      <c r="Y701" s="696"/>
      <c r="Z701" s="696"/>
      <c r="AA701" s="696"/>
      <c r="AB701" s="696"/>
      <c r="AC701" s="309">
        <v>0.36</v>
      </c>
      <c r="AD701" s="309" t="s">
        <v>209</v>
      </c>
      <c r="AE701" s="696"/>
      <c r="AF701" s="696"/>
      <c r="AG701" s="696"/>
      <c r="AH701" s="696"/>
      <c r="AI701" s="309"/>
      <c r="AJ701" s="309"/>
      <c r="AK701" s="696"/>
      <c r="AL701" s="153"/>
      <c r="AM701" s="153"/>
      <c r="AN701" s="153"/>
      <c r="AO701" s="153"/>
      <c r="AP701" s="153"/>
      <c r="AQ701" s="153"/>
      <c r="AR701" s="153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34"/>
      <c r="CE701" s="34"/>
      <c r="CF701" s="34"/>
      <c r="CG701" s="34"/>
      <c r="CH701" s="34"/>
    </row>
    <row r="702" spans="1:86" s="25" customFormat="1" ht="23.25" customHeight="1" x14ac:dyDescent="0.25">
      <c r="A702" s="881">
        <v>10</v>
      </c>
      <c r="B702" s="881">
        <v>305033</v>
      </c>
      <c r="C702" s="899" t="s">
        <v>233</v>
      </c>
      <c r="D702" s="890">
        <v>1.1599999999999999</v>
      </c>
      <c r="E702" s="881">
        <v>6960</v>
      </c>
      <c r="F702" s="890">
        <v>1.1599999999999999</v>
      </c>
      <c r="G702" s="881">
        <v>6960</v>
      </c>
      <c r="H702" s="881"/>
      <c r="I702" s="881"/>
      <c r="J702" s="881"/>
      <c r="K702" s="887"/>
      <c r="L702" s="881"/>
      <c r="M702" s="839"/>
      <c r="N702" s="695"/>
      <c r="O702" s="695"/>
      <c r="P702" s="695"/>
      <c r="Q702" s="695"/>
      <c r="R702" s="695"/>
      <c r="S702" s="695"/>
      <c r="T702" s="695"/>
      <c r="U702" s="695"/>
      <c r="V702" s="695"/>
      <c r="W702" s="695"/>
      <c r="X702" s="695"/>
      <c r="Y702" s="695"/>
      <c r="Z702" s="695" t="s">
        <v>186</v>
      </c>
      <c r="AA702" s="695" t="s">
        <v>234</v>
      </c>
      <c r="AB702" s="695" t="s">
        <v>88</v>
      </c>
      <c r="AC702" s="309">
        <v>6960</v>
      </c>
      <c r="AD702" s="309" t="s">
        <v>216</v>
      </c>
      <c r="AE702" s="695">
        <f>4593.6-325.8</f>
        <v>4267.8</v>
      </c>
      <c r="AF702" s="695"/>
      <c r="AG702" s="695"/>
      <c r="AH702" s="695"/>
      <c r="AI702" s="309"/>
      <c r="AJ702" s="309"/>
      <c r="AK702" s="695"/>
      <c r="AL702" s="153"/>
      <c r="AM702" s="153"/>
      <c r="AN702" s="153"/>
      <c r="AO702" s="153"/>
      <c r="AP702" s="153"/>
      <c r="AQ702" s="153"/>
      <c r="AR702" s="153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34"/>
      <c r="CE702" s="34"/>
      <c r="CF702" s="34"/>
      <c r="CG702" s="34"/>
      <c r="CH702" s="34"/>
    </row>
    <row r="703" spans="1:86" s="25" customFormat="1" ht="23.25" customHeight="1" x14ac:dyDescent="0.25">
      <c r="A703" s="883"/>
      <c r="B703" s="883"/>
      <c r="C703" s="900"/>
      <c r="D703" s="892"/>
      <c r="E703" s="883"/>
      <c r="F703" s="892"/>
      <c r="G703" s="883"/>
      <c r="H703" s="883"/>
      <c r="I703" s="883"/>
      <c r="J703" s="883"/>
      <c r="K703" s="889"/>
      <c r="L703" s="883"/>
      <c r="M703" s="840"/>
      <c r="N703" s="696"/>
      <c r="O703" s="696"/>
      <c r="P703" s="696"/>
      <c r="Q703" s="696"/>
      <c r="R703" s="696"/>
      <c r="S703" s="696"/>
      <c r="T703" s="696"/>
      <c r="U703" s="696"/>
      <c r="V703" s="696"/>
      <c r="W703" s="696"/>
      <c r="X703" s="696"/>
      <c r="Y703" s="696"/>
      <c r="Z703" s="696"/>
      <c r="AA703" s="696"/>
      <c r="AB703" s="696"/>
      <c r="AC703" s="309">
        <v>1.06</v>
      </c>
      <c r="AD703" s="309" t="s">
        <v>209</v>
      </c>
      <c r="AE703" s="696"/>
      <c r="AF703" s="696"/>
      <c r="AG703" s="696"/>
      <c r="AH703" s="696"/>
      <c r="AI703" s="309"/>
      <c r="AJ703" s="309"/>
      <c r="AK703" s="696"/>
      <c r="AL703" s="153"/>
      <c r="AM703" s="153"/>
      <c r="AN703" s="153"/>
      <c r="AO703" s="153"/>
      <c r="AP703" s="153"/>
      <c r="AQ703" s="153"/>
      <c r="AR703" s="153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</row>
    <row r="704" spans="1:86" s="25" customFormat="1" ht="21.75" customHeight="1" x14ac:dyDescent="0.25">
      <c r="A704" s="881">
        <v>11</v>
      </c>
      <c r="B704" s="881">
        <v>304377</v>
      </c>
      <c r="C704" s="884" t="s">
        <v>176</v>
      </c>
      <c r="D704" s="887">
        <v>3.85</v>
      </c>
      <c r="E704" s="890">
        <v>80850</v>
      </c>
      <c r="F704" s="887">
        <v>3.85</v>
      </c>
      <c r="G704" s="890">
        <v>80850</v>
      </c>
      <c r="H704" s="881" t="s">
        <v>235</v>
      </c>
      <c r="I704" s="881" t="s">
        <v>179</v>
      </c>
      <c r="J704" s="881" t="s">
        <v>43</v>
      </c>
      <c r="K704" s="433">
        <v>7232</v>
      </c>
      <c r="L704" s="59" t="s">
        <v>784</v>
      </c>
      <c r="M704" s="893">
        <v>26775.499</v>
      </c>
      <c r="N704" s="695"/>
      <c r="O704" s="695"/>
      <c r="P704" s="695"/>
      <c r="Q704" s="695"/>
      <c r="R704" s="695"/>
      <c r="S704" s="695"/>
      <c r="T704" s="695"/>
      <c r="U704" s="695"/>
      <c r="V704" s="695"/>
      <c r="W704" s="695"/>
      <c r="X704" s="695"/>
      <c r="Y704" s="695"/>
      <c r="Z704" s="695"/>
      <c r="AA704" s="695"/>
      <c r="AB704" s="695"/>
      <c r="AC704" s="695"/>
      <c r="AD704" s="695"/>
      <c r="AE704" s="695"/>
      <c r="AF704" s="695"/>
      <c r="AG704" s="695"/>
      <c r="AH704" s="695"/>
      <c r="AI704" s="695"/>
      <c r="AJ704" s="695"/>
      <c r="AK704" s="695"/>
      <c r="AL704" s="695"/>
      <c r="AM704" s="695"/>
      <c r="AN704" s="695"/>
      <c r="AO704" s="695"/>
      <c r="AP704" s="695"/>
      <c r="AQ704" s="777"/>
      <c r="AR704" s="695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</row>
    <row r="705" spans="1:86" s="25" customFormat="1" ht="21.75" customHeight="1" x14ac:dyDescent="0.25">
      <c r="A705" s="882"/>
      <c r="B705" s="882"/>
      <c r="C705" s="885"/>
      <c r="D705" s="888"/>
      <c r="E705" s="891"/>
      <c r="F705" s="888"/>
      <c r="G705" s="891"/>
      <c r="H705" s="883"/>
      <c r="I705" s="883"/>
      <c r="J705" s="883"/>
      <c r="K705" s="434">
        <v>0.40949999999999998</v>
      </c>
      <c r="L705" s="59" t="s">
        <v>209</v>
      </c>
      <c r="M705" s="894"/>
      <c r="N705" s="696"/>
      <c r="O705" s="696"/>
      <c r="P705" s="696"/>
      <c r="Q705" s="696"/>
      <c r="R705" s="696"/>
      <c r="S705" s="696"/>
      <c r="T705" s="696"/>
      <c r="U705" s="696"/>
      <c r="V705" s="696"/>
      <c r="W705" s="696"/>
      <c r="X705" s="696"/>
      <c r="Y705" s="696"/>
      <c r="Z705" s="696"/>
      <c r="AA705" s="696"/>
      <c r="AB705" s="696"/>
      <c r="AC705" s="696"/>
      <c r="AD705" s="696"/>
      <c r="AE705" s="696"/>
      <c r="AF705" s="696"/>
      <c r="AG705" s="696"/>
      <c r="AH705" s="696"/>
      <c r="AI705" s="696"/>
      <c r="AJ705" s="696"/>
      <c r="AK705" s="696"/>
      <c r="AL705" s="696"/>
      <c r="AM705" s="696"/>
      <c r="AN705" s="696"/>
      <c r="AO705" s="696"/>
      <c r="AP705" s="696"/>
      <c r="AQ705" s="778"/>
      <c r="AR705" s="696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</row>
    <row r="706" spans="1:86" s="25" customFormat="1" ht="21.75" customHeight="1" x14ac:dyDescent="0.25">
      <c r="A706" s="882"/>
      <c r="B706" s="882"/>
      <c r="C706" s="885"/>
      <c r="D706" s="888"/>
      <c r="E706" s="891"/>
      <c r="F706" s="888"/>
      <c r="G706" s="891"/>
      <c r="H706" s="951" t="s">
        <v>170</v>
      </c>
      <c r="I706" s="951" t="s">
        <v>259</v>
      </c>
      <c r="J706" s="691" t="s">
        <v>773</v>
      </c>
      <c r="K706" s="433">
        <v>13656</v>
      </c>
      <c r="L706" s="435" t="s">
        <v>784</v>
      </c>
      <c r="M706" s="893">
        <v>14814.023429999999</v>
      </c>
      <c r="N706" s="695"/>
      <c r="O706" s="695"/>
      <c r="P706" s="695"/>
      <c r="Q706" s="695"/>
      <c r="R706" s="695"/>
      <c r="S706" s="695"/>
      <c r="T706" s="695"/>
      <c r="U706" s="695"/>
      <c r="V706" s="695"/>
      <c r="W706" s="695"/>
      <c r="X706" s="695"/>
      <c r="Y706" s="695"/>
      <c r="Z706" s="695"/>
      <c r="AA706" s="695"/>
      <c r="AB706" s="695"/>
      <c r="AC706" s="695"/>
      <c r="AD706" s="695"/>
      <c r="AE706" s="695"/>
      <c r="AF706" s="695"/>
      <c r="AG706" s="695"/>
      <c r="AH706" s="695"/>
      <c r="AI706" s="695"/>
      <c r="AJ706" s="695"/>
      <c r="AK706" s="695"/>
      <c r="AL706" s="695"/>
      <c r="AM706" s="695"/>
      <c r="AN706" s="695"/>
      <c r="AO706" s="695"/>
      <c r="AP706" s="695"/>
      <c r="AQ706" s="777"/>
      <c r="AR706" s="695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  <c r="BU706" s="34"/>
      <c r="BV706" s="34"/>
      <c r="BW706" s="34"/>
      <c r="BX706" s="34"/>
      <c r="BY706" s="34"/>
      <c r="BZ706" s="34"/>
      <c r="CA706" s="34"/>
      <c r="CB706" s="34"/>
      <c r="CC706" s="34"/>
      <c r="CD706" s="34"/>
      <c r="CE706" s="34"/>
      <c r="CF706" s="34"/>
      <c r="CG706" s="34"/>
      <c r="CH706" s="34"/>
    </row>
    <row r="707" spans="1:86" s="25" customFormat="1" ht="21.75" customHeight="1" x14ac:dyDescent="0.25">
      <c r="A707" s="882"/>
      <c r="B707" s="882"/>
      <c r="C707" s="885"/>
      <c r="D707" s="888"/>
      <c r="E707" s="891"/>
      <c r="F707" s="888"/>
      <c r="G707" s="891"/>
      <c r="H707" s="952"/>
      <c r="I707" s="952"/>
      <c r="J707" s="780"/>
      <c r="K707" s="436">
        <v>0.67</v>
      </c>
      <c r="L707" s="435" t="s">
        <v>209</v>
      </c>
      <c r="M707" s="894"/>
      <c r="N707" s="696"/>
      <c r="O707" s="696"/>
      <c r="P707" s="696"/>
      <c r="Q707" s="696"/>
      <c r="R707" s="696"/>
      <c r="S707" s="696"/>
      <c r="T707" s="696"/>
      <c r="U707" s="696"/>
      <c r="V707" s="696"/>
      <c r="W707" s="696"/>
      <c r="X707" s="696"/>
      <c r="Y707" s="696"/>
      <c r="Z707" s="696"/>
      <c r="AA707" s="696"/>
      <c r="AB707" s="696"/>
      <c r="AC707" s="696"/>
      <c r="AD707" s="696"/>
      <c r="AE707" s="696"/>
      <c r="AF707" s="696"/>
      <c r="AG707" s="696"/>
      <c r="AH707" s="696"/>
      <c r="AI707" s="696"/>
      <c r="AJ707" s="696"/>
      <c r="AK707" s="696"/>
      <c r="AL707" s="696"/>
      <c r="AM707" s="696"/>
      <c r="AN707" s="696"/>
      <c r="AO707" s="696"/>
      <c r="AP707" s="696"/>
      <c r="AQ707" s="778"/>
      <c r="AR707" s="696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  <c r="BV707" s="34"/>
      <c r="BW707" s="34"/>
      <c r="BX707" s="34"/>
      <c r="BY707" s="34"/>
      <c r="BZ707" s="34"/>
      <c r="CA707" s="34"/>
      <c r="CB707" s="34"/>
      <c r="CC707" s="34"/>
      <c r="CD707" s="34"/>
      <c r="CE707" s="34"/>
      <c r="CF707" s="34"/>
      <c r="CG707" s="34"/>
      <c r="CH707" s="34"/>
    </row>
    <row r="708" spans="1:86" s="25" customFormat="1" ht="21.75" customHeight="1" x14ac:dyDescent="0.25">
      <c r="A708" s="882"/>
      <c r="B708" s="882"/>
      <c r="C708" s="885"/>
      <c r="D708" s="888"/>
      <c r="E708" s="891"/>
      <c r="F708" s="888"/>
      <c r="G708" s="891"/>
      <c r="H708" s="941" t="s">
        <v>713</v>
      </c>
      <c r="I708" s="941" t="s">
        <v>259</v>
      </c>
      <c r="J708" s="692" t="s">
        <v>714</v>
      </c>
      <c r="K708" s="430">
        <v>6538</v>
      </c>
      <c r="L708" s="431" t="s">
        <v>784</v>
      </c>
      <c r="M708" s="877" t="s">
        <v>791</v>
      </c>
      <c r="N708" s="695"/>
      <c r="O708" s="695"/>
      <c r="P708" s="695"/>
      <c r="Q708" s="695"/>
      <c r="R708" s="695"/>
      <c r="S708" s="695"/>
      <c r="T708" s="695"/>
      <c r="U708" s="695"/>
      <c r="V708" s="695"/>
      <c r="W708" s="695"/>
      <c r="X708" s="695"/>
      <c r="Y708" s="695"/>
      <c r="Z708" s="695"/>
      <c r="AA708" s="695"/>
      <c r="AB708" s="695"/>
      <c r="AC708" s="695"/>
      <c r="AD708" s="695"/>
      <c r="AE708" s="695"/>
      <c r="AF708" s="695"/>
      <c r="AG708" s="695"/>
      <c r="AH708" s="695"/>
      <c r="AI708" s="695"/>
      <c r="AJ708" s="695"/>
      <c r="AK708" s="695"/>
      <c r="AL708" s="695"/>
      <c r="AM708" s="695"/>
      <c r="AN708" s="695"/>
      <c r="AO708" s="695"/>
      <c r="AP708" s="695"/>
      <c r="AQ708" s="777"/>
      <c r="AR708" s="695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</row>
    <row r="709" spans="1:86" s="25" customFormat="1" ht="21.75" customHeight="1" x14ac:dyDescent="0.25">
      <c r="A709" s="882"/>
      <c r="B709" s="882"/>
      <c r="C709" s="885"/>
      <c r="D709" s="888"/>
      <c r="E709" s="891"/>
      <c r="F709" s="888"/>
      <c r="G709" s="891"/>
      <c r="H709" s="942"/>
      <c r="I709" s="942"/>
      <c r="J709" s="693"/>
      <c r="K709" s="432">
        <v>0.53600000000000003</v>
      </c>
      <c r="L709" s="431" t="s">
        <v>209</v>
      </c>
      <c r="M709" s="878"/>
      <c r="N709" s="696"/>
      <c r="O709" s="696"/>
      <c r="P709" s="696"/>
      <c r="Q709" s="696"/>
      <c r="R709" s="696"/>
      <c r="S709" s="696"/>
      <c r="T709" s="696"/>
      <c r="U709" s="696"/>
      <c r="V709" s="696"/>
      <c r="W709" s="696"/>
      <c r="X709" s="696"/>
      <c r="Y709" s="696"/>
      <c r="Z709" s="696"/>
      <c r="AA709" s="696"/>
      <c r="AB709" s="696"/>
      <c r="AC709" s="696"/>
      <c r="AD709" s="696"/>
      <c r="AE709" s="696"/>
      <c r="AF709" s="696"/>
      <c r="AG709" s="696"/>
      <c r="AH709" s="696"/>
      <c r="AI709" s="696"/>
      <c r="AJ709" s="696"/>
      <c r="AK709" s="696"/>
      <c r="AL709" s="696"/>
      <c r="AM709" s="696"/>
      <c r="AN709" s="696"/>
      <c r="AO709" s="696"/>
      <c r="AP709" s="696"/>
      <c r="AQ709" s="778"/>
      <c r="AR709" s="696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</row>
    <row r="710" spans="1:86" s="25" customFormat="1" ht="21.75" customHeight="1" x14ac:dyDescent="0.25">
      <c r="A710" s="882"/>
      <c r="B710" s="882"/>
      <c r="C710" s="885"/>
      <c r="D710" s="888"/>
      <c r="E710" s="891"/>
      <c r="F710" s="888"/>
      <c r="G710" s="891"/>
      <c r="H710" s="951" t="s">
        <v>259</v>
      </c>
      <c r="I710" s="951" t="s">
        <v>177</v>
      </c>
      <c r="J710" s="691" t="s">
        <v>773</v>
      </c>
      <c r="K710" s="433">
        <v>18000</v>
      </c>
      <c r="L710" s="435" t="s">
        <v>784</v>
      </c>
      <c r="M710" s="893">
        <v>17906.13092</v>
      </c>
      <c r="N710" s="695"/>
      <c r="O710" s="695"/>
      <c r="P710" s="695"/>
      <c r="Q710" s="695"/>
      <c r="R710" s="695"/>
      <c r="S710" s="695"/>
      <c r="T710" s="695"/>
      <c r="U710" s="695"/>
      <c r="V710" s="695"/>
      <c r="W710" s="695"/>
      <c r="X710" s="695"/>
      <c r="Y710" s="695"/>
      <c r="Z710" s="695"/>
      <c r="AA710" s="695"/>
      <c r="AB710" s="695"/>
      <c r="AC710" s="695"/>
      <c r="AD710" s="695"/>
      <c r="AE710" s="695"/>
      <c r="AF710" s="695"/>
      <c r="AG710" s="695"/>
      <c r="AH710" s="695"/>
      <c r="AI710" s="695"/>
      <c r="AJ710" s="695"/>
      <c r="AK710" s="695"/>
      <c r="AL710" s="695"/>
      <c r="AM710" s="695"/>
      <c r="AN710" s="695"/>
      <c r="AO710" s="695"/>
      <c r="AP710" s="695"/>
      <c r="AQ710" s="777"/>
      <c r="AR710" s="695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  <c r="BV710" s="34"/>
      <c r="BW710" s="34"/>
      <c r="BX710" s="34"/>
      <c r="BY710" s="34"/>
      <c r="BZ710" s="34"/>
      <c r="CA710" s="34"/>
      <c r="CB710" s="34"/>
      <c r="CC710" s="34"/>
      <c r="CD710" s="34"/>
      <c r="CE710" s="34"/>
      <c r="CF710" s="34"/>
      <c r="CG710" s="34"/>
      <c r="CH710" s="34"/>
    </row>
    <row r="711" spans="1:86" s="25" customFormat="1" ht="21.75" customHeight="1" x14ac:dyDescent="0.25">
      <c r="A711" s="882"/>
      <c r="B711" s="882"/>
      <c r="C711" s="885"/>
      <c r="D711" s="888"/>
      <c r="E711" s="891"/>
      <c r="F711" s="888"/>
      <c r="G711" s="891"/>
      <c r="H711" s="952"/>
      <c r="I711" s="952"/>
      <c r="J711" s="780"/>
      <c r="K711" s="436">
        <v>0.82450000000000001</v>
      </c>
      <c r="L711" s="435" t="s">
        <v>209</v>
      </c>
      <c r="M711" s="894"/>
      <c r="N711" s="696"/>
      <c r="O711" s="696"/>
      <c r="P711" s="696"/>
      <c r="Q711" s="696"/>
      <c r="R711" s="696"/>
      <c r="S711" s="696"/>
      <c r="T711" s="696"/>
      <c r="U711" s="696"/>
      <c r="V711" s="696"/>
      <c r="W711" s="696"/>
      <c r="X711" s="696"/>
      <c r="Y711" s="696"/>
      <c r="Z711" s="696"/>
      <c r="AA711" s="696"/>
      <c r="AB711" s="696"/>
      <c r="AC711" s="696"/>
      <c r="AD711" s="696"/>
      <c r="AE711" s="696"/>
      <c r="AF711" s="696"/>
      <c r="AG711" s="696"/>
      <c r="AH711" s="696"/>
      <c r="AI711" s="696"/>
      <c r="AJ711" s="696"/>
      <c r="AK711" s="696"/>
      <c r="AL711" s="696"/>
      <c r="AM711" s="696"/>
      <c r="AN711" s="696"/>
      <c r="AO711" s="696"/>
      <c r="AP711" s="696"/>
      <c r="AQ711" s="778"/>
      <c r="AR711" s="696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</row>
    <row r="712" spans="1:86" s="25" customFormat="1" ht="21.75" customHeight="1" x14ac:dyDescent="0.25">
      <c r="A712" s="881">
        <v>12</v>
      </c>
      <c r="B712" s="881">
        <v>304378</v>
      </c>
      <c r="C712" s="899" t="s">
        <v>236</v>
      </c>
      <c r="D712" s="890">
        <v>0.88</v>
      </c>
      <c r="E712" s="881">
        <v>8800</v>
      </c>
      <c r="F712" s="890">
        <v>0.88</v>
      </c>
      <c r="G712" s="881">
        <v>8800</v>
      </c>
      <c r="H712" s="881"/>
      <c r="I712" s="881"/>
      <c r="J712" s="881"/>
      <c r="K712" s="887"/>
      <c r="L712" s="881"/>
      <c r="M712" s="839"/>
      <c r="N712" s="695"/>
      <c r="O712" s="695"/>
      <c r="P712" s="695"/>
      <c r="Q712" s="695"/>
      <c r="R712" s="695"/>
      <c r="S712" s="695"/>
      <c r="T712" s="695"/>
      <c r="U712" s="695"/>
      <c r="V712" s="695"/>
      <c r="W712" s="695"/>
      <c r="X712" s="695"/>
      <c r="Y712" s="695"/>
      <c r="Z712" s="695" t="s">
        <v>237</v>
      </c>
      <c r="AA712" s="695" t="s">
        <v>238</v>
      </c>
      <c r="AB712" s="695" t="s">
        <v>88</v>
      </c>
      <c r="AC712" s="309">
        <v>5040</v>
      </c>
      <c r="AD712" s="309" t="s">
        <v>216</v>
      </c>
      <c r="AE712" s="695">
        <v>3326.4</v>
      </c>
      <c r="AF712" s="695"/>
      <c r="AG712" s="695"/>
      <c r="AH712" s="695"/>
      <c r="AI712" s="695"/>
      <c r="AJ712" s="695"/>
      <c r="AK712" s="695"/>
      <c r="AL712" s="695"/>
      <c r="AM712" s="695"/>
      <c r="AN712" s="695"/>
      <c r="AO712" s="695"/>
      <c r="AP712" s="695"/>
      <c r="AQ712" s="695"/>
      <c r="AR712" s="695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4"/>
      <c r="CH712" s="34"/>
    </row>
    <row r="713" spans="1:86" s="25" customFormat="1" ht="21.75" customHeight="1" x14ac:dyDescent="0.25">
      <c r="A713" s="883"/>
      <c r="B713" s="883"/>
      <c r="C713" s="900"/>
      <c r="D713" s="892"/>
      <c r="E713" s="883"/>
      <c r="F713" s="892"/>
      <c r="G713" s="883"/>
      <c r="H713" s="883"/>
      <c r="I713" s="883"/>
      <c r="J713" s="883"/>
      <c r="K713" s="889"/>
      <c r="L713" s="883"/>
      <c r="M713" s="840"/>
      <c r="N713" s="696"/>
      <c r="O713" s="696"/>
      <c r="P713" s="696"/>
      <c r="Q713" s="696"/>
      <c r="R713" s="696"/>
      <c r="S713" s="696"/>
      <c r="T713" s="696"/>
      <c r="U713" s="696"/>
      <c r="V713" s="696"/>
      <c r="W713" s="696"/>
      <c r="X713" s="696"/>
      <c r="Y713" s="696"/>
      <c r="Z713" s="696"/>
      <c r="AA713" s="696"/>
      <c r="AB713" s="696"/>
      <c r="AC713" s="309">
        <v>0.504</v>
      </c>
      <c r="AD713" s="309" t="s">
        <v>209</v>
      </c>
      <c r="AE713" s="696"/>
      <c r="AF713" s="696"/>
      <c r="AG713" s="696"/>
      <c r="AH713" s="696"/>
      <c r="AI713" s="696"/>
      <c r="AJ713" s="696"/>
      <c r="AK713" s="696"/>
      <c r="AL713" s="696"/>
      <c r="AM713" s="696"/>
      <c r="AN713" s="696"/>
      <c r="AO713" s="696"/>
      <c r="AP713" s="696"/>
      <c r="AQ713" s="696"/>
      <c r="AR713" s="696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</row>
    <row r="714" spans="1:86" s="25" customFormat="1" ht="18.75" customHeight="1" x14ac:dyDescent="0.25">
      <c r="A714" s="881">
        <v>13</v>
      </c>
      <c r="B714" s="881">
        <v>304380</v>
      </c>
      <c r="C714" s="899" t="s">
        <v>239</v>
      </c>
      <c r="D714" s="887">
        <v>1.0029999999999999</v>
      </c>
      <c r="E714" s="839">
        <v>11134.34</v>
      </c>
      <c r="F714" s="887">
        <v>1.0029999999999999</v>
      </c>
      <c r="G714" s="839">
        <v>11134.34</v>
      </c>
      <c r="H714" s="867"/>
      <c r="I714" s="867"/>
      <c r="J714" s="863"/>
      <c r="K714" s="917"/>
      <c r="L714" s="867"/>
      <c r="M714" s="920"/>
      <c r="N714" s="932"/>
      <c r="O714" s="932"/>
      <c r="P714" s="871"/>
      <c r="Q714" s="932"/>
      <c r="R714" s="873"/>
      <c r="S714" s="932"/>
      <c r="T714" s="695"/>
      <c r="U714" s="695"/>
      <c r="V714" s="695"/>
      <c r="W714" s="695"/>
      <c r="X714" s="695"/>
      <c r="Y714" s="695"/>
      <c r="Z714" s="879"/>
      <c r="AA714" s="879"/>
      <c r="AB714" s="879"/>
      <c r="AC714" s="879"/>
      <c r="AD714" s="879"/>
      <c r="AE714" s="879"/>
      <c r="AF714" s="695"/>
      <c r="AG714" s="695"/>
      <c r="AH714" s="695"/>
      <c r="AI714" s="695"/>
      <c r="AJ714" s="695"/>
      <c r="AK714" s="695"/>
      <c r="AL714" s="910" t="s">
        <v>240</v>
      </c>
      <c r="AM714" s="910" t="s">
        <v>241</v>
      </c>
      <c r="AN714" s="912" t="s">
        <v>88</v>
      </c>
      <c r="AO714" s="317">
        <v>6372</v>
      </c>
      <c r="AP714" s="191" t="s">
        <v>712</v>
      </c>
      <c r="AQ714" s="910">
        <v>4205.5200000000004</v>
      </c>
      <c r="AR714" s="695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  <c r="BV714" s="34"/>
      <c r="BW714" s="34"/>
      <c r="BX714" s="34"/>
      <c r="BY714" s="34"/>
      <c r="BZ714" s="34"/>
      <c r="CA714" s="34"/>
      <c r="CB714" s="34"/>
      <c r="CC714" s="34"/>
      <c r="CD714" s="34"/>
      <c r="CE714" s="34"/>
      <c r="CF714" s="34"/>
      <c r="CG714" s="34"/>
      <c r="CH714" s="34"/>
    </row>
    <row r="715" spans="1:86" s="25" customFormat="1" ht="12.75" customHeight="1" x14ac:dyDescent="0.25">
      <c r="A715" s="882"/>
      <c r="B715" s="882"/>
      <c r="C715" s="914"/>
      <c r="D715" s="888"/>
      <c r="E715" s="936"/>
      <c r="F715" s="888"/>
      <c r="G715" s="936"/>
      <c r="H715" s="915"/>
      <c r="I715" s="915"/>
      <c r="J715" s="916"/>
      <c r="K715" s="918"/>
      <c r="L715" s="915"/>
      <c r="M715" s="921"/>
      <c r="N715" s="949"/>
      <c r="O715" s="949"/>
      <c r="P715" s="950"/>
      <c r="Q715" s="949"/>
      <c r="R715" s="948"/>
      <c r="S715" s="949"/>
      <c r="T715" s="907"/>
      <c r="U715" s="907"/>
      <c r="V715" s="907"/>
      <c r="W715" s="907"/>
      <c r="X715" s="907"/>
      <c r="Y715" s="907"/>
      <c r="Z715" s="905"/>
      <c r="AA715" s="905"/>
      <c r="AB715" s="905"/>
      <c r="AC715" s="905"/>
      <c r="AD715" s="905"/>
      <c r="AE715" s="905"/>
      <c r="AF715" s="907"/>
      <c r="AG715" s="907"/>
      <c r="AH715" s="907"/>
      <c r="AI715" s="907"/>
      <c r="AJ715" s="907"/>
      <c r="AK715" s="907"/>
      <c r="AL715" s="947"/>
      <c r="AM715" s="947"/>
      <c r="AN715" s="913"/>
      <c r="AO715" s="317">
        <v>0.57399999999999995</v>
      </c>
      <c r="AP715" s="191" t="s">
        <v>209</v>
      </c>
      <c r="AQ715" s="911"/>
      <c r="AR715" s="696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</row>
    <row r="716" spans="1:86" s="25" customFormat="1" ht="27.75" customHeight="1" x14ac:dyDescent="0.25">
      <c r="A716" s="883"/>
      <c r="B716" s="883"/>
      <c r="C716" s="900"/>
      <c r="D716" s="889"/>
      <c r="E716" s="840"/>
      <c r="F716" s="889"/>
      <c r="G716" s="840"/>
      <c r="H716" s="868"/>
      <c r="I716" s="868"/>
      <c r="J716" s="864"/>
      <c r="K716" s="919"/>
      <c r="L716" s="868"/>
      <c r="M716" s="922"/>
      <c r="N716" s="933"/>
      <c r="O716" s="933"/>
      <c r="P716" s="872"/>
      <c r="Q716" s="933"/>
      <c r="R716" s="874"/>
      <c r="S716" s="933"/>
      <c r="T716" s="696"/>
      <c r="U716" s="696"/>
      <c r="V716" s="696"/>
      <c r="W716" s="696"/>
      <c r="X716" s="696"/>
      <c r="Y716" s="696"/>
      <c r="Z716" s="880"/>
      <c r="AA716" s="880"/>
      <c r="AB716" s="880"/>
      <c r="AC716" s="880"/>
      <c r="AD716" s="880"/>
      <c r="AE716" s="880"/>
      <c r="AF716" s="696"/>
      <c r="AG716" s="696"/>
      <c r="AH716" s="696"/>
      <c r="AI716" s="696"/>
      <c r="AJ716" s="696"/>
      <c r="AK716" s="696"/>
      <c r="AL716" s="911"/>
      <c r="AM716" s="911"/>
      <c r="AN716" s="316" t="s">
        <v>211</v>
      </c>
      <c r="AO716" s="317">
        <v>500</v>
      </c>
      <c r="AP716" s="191" t="s">
        <v>14</v>
      </c>
      <c r="AQ716" s="317">
        <v>500</v>
      </c>
      <c r="AR716" s="153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</row>
    <row r="717" spans="1:86" s="25" customFormat="1" ht="21" customHeight="1" x14ac:dyDescent="0.25">
      <c r="A717" s="881">
        <v>14</v>
      </c>
      <c r="B717" s="881">
        <v>304383</v>
      </c>
      <c r="C717" s="945" t="s">
        <v>242</v>
      </c>
      <c r="D717" s="890">
        <v>3.2549999999999999</v>
      </c>
      <c r="E717" s="881">
        <v>13020</v>
      </c>
      <c r="F717" s="890">
        <v>3.2549999999999999</v>
      </c>
      <c r="G717" s="881">
        <v>13020</v>
      </c>
      <c r="H717" s="859" t="s">
        <v>228</v>
      </c>
      <c r="I717" s="859" t="s">
        <v>779</v>
      </c>
      <c r="J717" s="859" t="s">
        <v>88</v>
      </c>
      <c r="K717" s="437">
        <v>11078.5</v>
      </c>
      <c r="L717" s="438" t="s">
        <v>784</v>
      </c>
      <c r="M717" s="853">
        <v>9338.3123300000007</v>
      </c>
      <c r="N717" s="695"/>
      <c r="O717" s="695"/>
      <c r="P717" s="695"/>
      <c r="Q717" s="695"/>
      <c r="R717" s="695"/>
      <c r="S717" s="695"/>
      <c r="T717" s="695"/>
      <c r="U717" s="695"/>
      <c r="V717" s="695"/>
      <c r="W717" s="695"/>
      <c r="X717" s="695"/>
      <c r="Y717" s="695"/>
      <c r="Z717" s="695" t="s">
        <v>228</v>
      </c>
      <c r="AA717" s="695" t="s">
        <v>177</v>
      </c>
      <c r="AB717" s="695" t="s">
        <v>15</v>
      </c>
      <c r="AC717" s="309">
        <v>13020</v>
      </c>
      <c r="AD717" s="309" t="s">
        <v>216</v>
      </c>
      <c r="AE717" s="777">
        <f>19530-500-500</f>
        <v>18530</v>
      </c>
      <c r="AF717" s="695"/>
      <c r="AG717" s="695"/>
      <c r="AH717" s="695"/>
      <c r="AI717" s="695"/>
      <c r="AJ717" s="695"/>
      <c r="AK717" s="695"/>
      <c r="AL717" s="695" t="s">
        <v>243</v>
      </c>
      <c r="AM717" s="695" t="s">
        <v>228</v>
      </c>
      <c r="AN717" s="760" t="s">
        <v>223</v>
      </c>
      <c r="AO717" s="309">
        <v>3000</v>
      </c>
      <c r="AP717" s="317" t="s">
        <v>224</v>
      </c>
      <c r="AQ717" s="777">
        <f>64938.32+3000</f>
        <v>67938.320000000007</v>
      </c>
      <c r="AR717" s="695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  <c r="BU717" s="34"/>
      <c r="BV717" s="34"/>
      <c r="BW717" s="34"/>
      <c r="BX717" s="34"/>
      <c r="BY717" s="34"/>
      <c r="BZ717" s="34"/>
      <c r="CA717" s="34"/>
      <c r="CB717" s="34"/>
      <c r="CC717" s="34"/>
      <c r="CD717" s="34"/>
      <c r="CE717" s="34"/>
      <c r="CF717" s="34"/>
      <c r="CG717" s="34"/>
      <c r="CH717" s="34"/>
    </row>
    <row r="718" spans="1:86" s="25" customFormat="1" ht="21" customHeight="1" x14ac:dyDescent="0.25">
      <c r="A718" s="883"/>
      <c r="B718" s="883"/>
      <c r="C718" s="946"/>
      <c r="D718" s="892"/>
      <c r="E718" s="883"/>
      <c r="F718" s="892"/>
      <c r="G718" s="883"/>
      <c r="H718" s="860"/>
      <c r="I718" s="860"/>
      <c r="J718" s="860"/>
      <c r="K718" s="439">
        <v>0.8</v>
      </c>
      <c r="L718" s="438" t="s">
        <v>209</v>
      </c>
      <c r="M718" s="854"/>
      <c r="N718" s="696"/>
      <c r="O718" s="696"/>
      <c r="P718" s="696"/>
      <c r="Q718" s="696"/>
      <c r="R718" s="696"/>
      <c r="S718" s="696"/>
      <c r="T718" s="696"/>
      <c r="U718" s="696"/>
      <c r="V718" s="696"/>
      <c r="W718" s="696"/>
      <c r="X718" s="696"/>
      <c r="Y718" s="696"/>
      <c r="Z718" s="696"/>
      <c r="AA718" s="696"/>
      <c r="AB718" s="696"/>
      <c r="AC718" s="309">
        <v>1.835</v>
      </c>
      <c r="AD718" s="309" t="s">
        <v>209</v>
      </c>
      <c r="AE718" s="778"/>
      <c r="AF718" s="696"/>
      <c r="AG718" s="696"/>
      <c r="AH718" s="696"/>
      <c r="AI718" s="696"/>
      <c r="AJ718" s="696"/>
      <c r="AK718" s="696"/>
      <c r="AL718" s="696"/>
      <c r="AM718" s="696"/>
      <c r="AN718" s="761"/>
      <c r="AO718" s="309">
        <v>0.12</v>
      </c>
      <c r="AP718" s="317" t="s">
        <v>209</v>
      </c>
      <c r="AQ718" s="778"/>
      <c r="AR718" s="696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  <c r="BU718" s="34"/>
      <c r="BV718" s="34"/>
      <c r="BW718" s="34"/>
      <c r="BX718" s="34"/>
      <c r="BY718" s="34"/>
      <c r="BZ718" s="34"/>
      <c r="CA718" s="34"/>
      <c r="CB718" s="34"/>
      <c r="CC718" s="34"/>
      <c r="CD718" s="34"/>
      <c r="CE718" s="34"/>
      <c r="CF718" s="34"/>
      <c r="CG718" s="34"/>
      <c r="CH718" s="34"/>
    </row>
    <row r="719" spans="1:86" s="25" customFormat="1" ht="18" customHeight="1" x14ac:dyDescent="0.25">
      <c r="A719" s="881">
        <v>15</v>
      </c>
      <c r="B719" s="881">
        <v>304388</v>
      </c>
      <c r="C719" s="884" t="s">
        <v>244</v>
      </c>
      <c r="D719" s="887">
        <v>4.0229999999999997</v>
      </c>
      <c r="E719" s="839">
        <v>227362.57</v>
      </c>
      <c r="F719" s="887">
        <v>4.0229999999999997</v>
      </c>
      <c r="G719" s="839">
        <v>227362.57</v>
      </c>
      <c r="H719" s="941" t="s">
        <v>241</v>
      </c>
      <c r="I719" s="941" t="s">
        <v>231</v>
      </c>
      <c r="J719" s="692" t="s">
        <v>88</v>
      </c>
      <c r="K719" s="430">
        <v>7206</v>
      </c>
      <c r="L719" s="431" t="s">
        <v>784</v>
      </c>
      <c r="M719" s="877" t="s">
        <v>792</v>
      </c>
      <c r="N719" s="695"/>
      <c r="O719" s="695"/>
      <c r="P719" s="760"/>
      <c r="Q719" s="309"/>
      <c r="R719" s="154"/>
      <c r="S719" s="695"/>
      <c r="T719" s="695"/>
      <c r="U719" s="695"/>
      <c r="V719" s="695"/>
      <c r="W719" s="695"/>
      <c r="X719" s="695"/>
      <c r="Y719" s="695"/>
      <c r="Z719" s="879"/>
      <c r="AA719" s="879"/>
      <c r="AB719" s="879"/>
      <c r="AC719" s="879"/>
      <c r="AD719" s="879"/>
      <c r="AE719" s="879"/>
      <c r="AF719" s="695"/>
      <c r="AG719" s="695"/>
      <c r="AH719" s="695"/>
      <c r="AI719" s="695"/>
      <c r="AJ719" s="695"/>
      <c r="AK719" s="777"/>
      <c r="AL719" s="695"/>
      <c r="AM719" s="695"/>
      <c r="AN719" s="695"/>
      <c r="AO719" s="695"/>
      <c r="AP719" s="695"/>
      <c r="AQ719" s="695"/>
      <c r="AR719" s="695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</row>
    <row r="720" spans="1:86" s="25" customFormat="1" ht="19.5" customHeight="1" x14ac:dyDescent="0.25">
      <c r="A720" s="882"/>
      <c r="B720" s="882"/>
      <c r="C720" s="885"/>
      <c r="D720" s="888"/>
      <c r="E720" s="936"/>
      <c r="F720" s="888"/>
      <c r="G720" s="936"/>
      <c r="H720" s="942"/>
      <c r="I720" s="942"/>
      <c r="J720" s="693"/>
      <c r="K720" s="432">
        <v>0.56399999999999995</v>
      </c>
      <c r="L720" s="431" t="s">
        <v>209</v>
      </c>
      <c r="M720" s="878"/>
      <c r="N720" s="907"/>
      <c r="O720" s="907"/>
      <c r="P720" s="923"/>
      <c r="Q720" s="695"/>
      <c r="R720" s="938"/>
      <c r="S720" s="907"/>
      <c r="T720" s="907"/>
      <c r="U720" s="907"/>
      <c r="V720" s="907"/>
      <c r="W720" s="907"/>
      <c r="X720" s="907"/>
      <c r="Y720" s="907"/>
      <c r="Z720" s="905"/>
      <c r="AA720" s="905"/>
      <c r="AB720" s="905"/>
      <c r="AC720" s="905"/>
      <c r="AD720" s="905"/>
      <c r="AE720" s="905"/>
      <c r="AF720" s="907"/>
      <c r="AG720" s="907"/>
      <c r="AH720" s="907"/>
      <c r="AI720" s="907"/>
      <c r="AJ720" s="907"/>
      <c r="AK720" s="924"/>
      <c r="AL720" s="907"/>
      <c r="AM720" s="907"/>
      <c r="AN720" s="907"/>
      <c r="AO720" s="907"/>
      <c r="AP720" s="907"/>
      <c r="AQ720" s="907"/>
      <c r="AR720" s="907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</row>
    <row r="721" spans="1:86" s="25" customFormat="1" ht="22.5" customHeight="1" x14ac:dyDescent="0.25">
      <c r="A721" s="882"/>
      <c r="B721" s="882"/>
      <c r="C721" s="885"/>
      <c r="D721" s="888"/>
      <c r="E721" s="936"/>
      <c r="F721" s="888"/>
      <c r="G721" s="936"/>
      <c r="H721" s="881" t="s">
        <v>231</v>
      </c>
      <c r="I721" s="881" t="s">
        <v>210</v>
      </c>
      <c r="J721" s="691" t="s">
        <v>88</v>
      </c>
      <c r="K721" s="433">
        <v>10100</v>
      </c>
      <c r="L721" s="435" t="s">
        <v>784</v>
      </c>
      <c r="M721" s="893">
        <v>7402.0030999999999</v>
      </c>
      <c r="N721" s="907"/>
      <c r="O721" s="907"/>
      <c r="P721" s="923"/>
      <c r="Q721" s="907"/>
      <c r="R721" s="939"/>
      <c r="S721" s="907"/>
      <c r="T721" s="907"/>
      <c r="U721" s="907"/>
      <c r="V721" s="907"/>
      <c r="W721" s="907"/>
      <c r="X721" s="907"/>
      <c r="Y721" s="907"/>
      <c r="Z721" s="905"/>
      <c r="AA721" s="905"/>
      <c r="AB721" s="905"/>
      <c r="AC721" s="905"/>
      <c r="AD721" s="905"/>
      <c r="AE721" s="905"/>
      <c r="AF721" s="907"/>
      <c r="AG721" s="907"/>
      <c r="AH721" s="907"/>
      <c r="AI721" s="907"/>
      <c r="AJ721" s="907"/>
      <c r="AK721" s="924"/>
      <c r="AL721" s="907"/>
      <c r="AM721" s="907"/>
      <c r="AN721" s="907"/>
      <c r="AO721" s="907"/>
      <c r="AP721" s="907"/>
      <c r="AQ721" s="907"/>
      <c r="AR721" s="907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</row>
    <row r="722" spans="1:86" s="25" customFormat="1" ht="16.5" customHeight="1" x14ac:dyDescent="0.25">
      <c r="A722" s="882"/>
      <c r="B722" s="882"/>
      <c r="C722" s="885"/>
      <c r="D722" s="888"/>
      <c r="E722" s="936"/>
      <c r="F722" s="888"/>
      <c r="G722" s="936"/>
      <c r="H722" s="883"/>
      <c r="I722" s="883"/>
      <c r="J722" s="780"/>
      <c r="K722" s="436">
        <v>0.62209999999999999</v>
      </c>
      <c r="L722" s="435" t="s">
        <v>209</v>
      </c>
      <c r="M722" s="894"/>
      <c r="N722" s="907"/>
      <c r="O722" s="907"/>
      <c r="P722" s="923"/>
      <c r="Q722" s="907"/>
      <c r="R722" s="939"/>
      <c r="S722" s="907"/>
      <c r="T722" s="907"/>
      <c r="U722" s="907"/>
      <c r="V722" s="907"/>
      <c r="W722" s="907"/>
      <c r="X722" s="907"/>
      <c r="Y722" s="907"/>
      <c r="Z722" s="905"/>
      <c r="AA722" s="905"/>
      <c r="AB722" s="905"/>
      <c r="AC722" s="905"/>
      <c r="AD722" s="905"/>
      <c r="AE722" s="905"/>
      <c r="AF722" s="907"/>
      <c r="AG722" s="907"/>
      <c r="AH722" s="907"/>
      <c r="AI722" s="907"/>
      <c r="AJ722" s="907"/>
      <c r="AK722" s="924"/>
      <c r="AL722" s="907"/>
      <c r="AM722" s="907"/>
      <c r="AN722" s="907"/>
      <c r="AO722" s="907"/>
      <c r="AP722" s="907"/>
      <c r="AQ722" s="907"/>
      <c r="AR722" s="907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  <c r="BU722" s="34"/>
      <c r="BV722" s="34"/>
      <c r="BW722" s="34"/>
      <c r="BX722" s="34"/>
      <c r="BY722" s="34"/>
      <c r="BZ722" s="34"/>
      <c r="CA722" s="34"/>
      <c r="CB722" s="34"/>
      <c r="CC722" s="34"/>
      <c r="CD722" s="34"/>
      <c r="CE722" s="34"/>
      <c r="CF722" s="34"/>
      <c r="CG722" s="34"/>
      <c r="CH722" s="34"/>
    </row>
    <row r="723" spans="1:86" s="25" customFormat="1" ht="18.75" customHeight="1" x14ac:dyDescent="0.25">
      <c r="A723" s="882"/>
      <c r="B723" s="882"/>
      <c r="C723" s="885"/>
      <c r="D723" s="888"/>
      <c r="E723" s="936"/>
      <c r="F723" s="888"/>
      <c r="G723" s="936"/>
      <c r="H723" s="941" t="s">
        <v>210</v>
      </c>
      <c r="I723" s="941" t="s">
        <v>181</v>
      </c>
      <c r="J723" s="692" t="s">
        <v>715</v>
      </c>
      <c r="K723" s="430">
        <v>6997</v>
      </c>
      <c r="L723" s="431" t="s">
        <v>784</v>
      </c>
      <c r="M723" s="877" t="s">
        <v>793</v>
      </c>
      <c r="N723" s="907"/>
      <c r="O723" s="907"/>
      <c r="P723" s="761"/>
      <c r="Q723" s="696"/>
      <c r="R723" s="940"/>
      <c r="S723" s="696"/>
      <c r="T723" s="907"/>
      <c r="U723" s="907"/>
      <c r="V723" s="907"/>
      <c r="W723" s="907"/>
      <c r="X723" s="907"/>
      <c r="Y723" s="907"/>
      <c r="Z723" s="905"/>
      <c r="AA723" s="905"/>
      <c r="AB723" s="905"/>
      <c r="AC723" s="905"/>
      <c r="AD723" s="905"/>
      <c r="AE723" s="905"/>
      <c r="AF723" s="907"/>
      <c r="AG723" s="907"/>
      <c r="AH723" s="907"/>
      <c r="AI723" s="907"/>
      <c r="AJ723" s="907"/>
      <c r="AK723" s="924"/>
      <c r="AL723" s="907"/>
      <c r="AM723" s="907"/>
      <c r="AN723" s="907"/>
      <c r="AO723" s="907"/>
      <c r="AP723" s="907"/>
      <c r="AQ723" s="907"/>
      <c r="AR723" s="907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</row>
    <row r="724" spans="1:86" s="25" customFormat="1" ht="16.5" customHeight="1" x14ac:dyDescent="0.25">
      <c r="A724" s="882"/>
      <c r="B724" s="882"/>
      <c r="C724" s="885"/>
      <c r="D724" s="888"/>
      <c r="E724" s="936"/>
      <c r="F724" s="888"/>
      <c r="G724" s="936"/>
      <c r="H724" s="942"/>
      <c r="I724" s="942"/>
      <c r="J724" s="693"/>
      <c r="K724" s="432">
        <v>0.51500000000000001</v>
      </c>
      <c r="L724" s="431" t="s">
        <v>209</v>
      </c>
      <c r="M724" s="878"/>
      <c r="N724" s="907"/>
      <c r="O724" s="907"/>
      <c r="P724" s="760"/>
      <c r="Q724" s="695"/>
      <c r="R724" s="938"/>
      <c r="S724" s="777"/>
      <c r="T724" s="907"/>
      <c r="U724" s="907"/>
      <c r="V724" s="907"/>
      <c r="W724" s="907"/>
      <c r="X724" s="907"/>
      <c r="Y724" s="907"/>
      <c r="Z724" s="905"/>
      <c r="AA724" s="905"/>
      <c r="AB724" s="905"/>
      <c r="AC724" s="905"/>
      <c r="AD724" s="905"/>
      <c r="AE724" s="905"/>
      <c r="AF724" s="907"/>
      <c r="AG724" s="907"/>
      <c r="AH724" s="907"/>
      <c r="AI724" s="907"/>
      <c r="AJ724" s="907"/>
      <c r="AK724" s="924"/>
      <c r="AL724" s="907"/>
      <c r="AM724" s="907"/>
      <c r="AN724" s="907"/>
      <c r="AO724" s="907"/>
      <c r="AP724" s="907"/>
      <c r="AQ724" s="907"/>
      <c r="AR724" s="907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  <c r="BU724" s="34"/>
      <c r="BV724" s="34"/>
      <c r="BW724" s="34"/>
      <c r="BX724" s="34"/>
      <c r="BY724" s="34"/>
      <c r="BZ724" s="34"/>
      <c r="CA724" s="34"/>
      <c r="CB724" s="34"/>
      <c r="CC724" s="34"/>
      <c r="CD724" s="34"/>
      <c r="CE724" s="34"/>
      <c r="CF724" s="34"/>
      <c r="CG724" s="34"/>
      <c r="CH724" s="34"/>
    </row>
    <row r="725" spans="1:86" s="25" customFormat="1" ht="15.75" customHeight="1" x14ac:dyDescent="0.25">
      <c r="A725" s="882"/>
      <c r="B725" s="882"/>
      <c r="C725" s="885"/>
      <c r="D725" s="888"/>
      <c r="E725" s="936"/>
      <c r="F725" s="888"/>
      <c r="G725" s="936"/>
      <c r="H725" s="726" t="s">
        <v>210</v>
      </c>
      <c r="I725" s="726" t="s">
        <v>181</v>
      </c>
      <c r="J725" s="943" t="s">
        <v>716</v>
      </c>
      <c r="K725" s="430">
        <v>9926</v>
      </c>
      <c r="L725" s="440" t="s">
        <v>785</v>
      </c>
      <c r="M725" s="877" t="s">
        <v>794</v>
      </c>
      <c r="N725" s="907"/>
      <c r="O725" s="907"/>
      <c r="P725" s="923"/>
      <c r="Q725" s="907"/>
      <c r="R725" s="939"/>
      <c r="S725" s="924"/>
      <c r="T725" s="907"/>
      <c r="U725" s="907"/>
      <c r="V725" s="907"/>
      <c r="W725" s="907"/>
      <c r="X725" s="907"/>
      <c r="Y725" s="907"/>
      <c r="Z725" s="905"/>
      <c r="AA725" s="905"/>
      <c r="AB725" s="905"/>
      <c r="AC725" s="905"/>
      <c r="AD725" s="905"/>
      <c r="AE725" s="905"/>
      <c r="AF725" s="907"/>
      <c r="AG725" s="907"/>
      <c r="AH725" s="907"/>
      <c r="AI725" s="907"/>
      <c r="AJ725" s="907"/>
      <c r="AK725" s="924"/>
      <c r="AL725" s="907"/>
      <c r="AM725" s="907"/>
      <c r="AN725" s="907"/>
      <c r="AO725" s="907"/>
      <c r="AP725" s="907"/>
      <c r="AQ725" s="907"/>
      <c r="AR725" s="907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  <c r="BU725" s="34"/>
      <c r="BV725" s="34"/>
      <c r="BW725" s="34"/>
      <c r="BX725" s="34"/>
      <c r="BY725" s="34"/>
      <c r="BZ725" s="34"/>
      <c r="CA725" s="34"/>
      <c r="CB725" s="34"/>
      <c r="CC725" s="34"/>
      <c r="CD725" s="34"/>
      <c r="CE725" s="34"/>
      <c r="CF725" s="34"/>
      <c r="CG725" s="34"/>
      <c r="CH725" s="34"/>
    </row>
    <row r="726" spans="1:86" s="25" customFormat="1" ht="15.75" customHeight="1" x14ac:dyDescent="0.25">
      <c r="A726" s="883"/>
      <c r="B726" s="883"/>
      <c r="C726" s="886"/>
      <c r="D726" s="889"/>
      <c r="E726" s="840"/>
      <c r="F726" s="889"/>
      <c r="G726" s="840"/>
      <c r="H726" s="727"/>
      <c r="I726" s="727"/>
      <c r="J726" s="944"/>
      <c r="K726" s="441">
        <v>0.50900000000000001</v>
      </c>
      <c r="L726" s="440" t="s">
        <v>209</v>
      </c>
      <c r="M726" s="878"/>
      <c r="N726" s="696"/>
      <c r="O726" s="696"/>
      <c r="P726" s="761"/>
      <c r="Q726" s="696"/>
      <c r="R726" s="940"/>
      <c r="S726" s="778"/>
      <c r="T726" s="696"/>
      <c r="U726" s="696"/>
      <c r="V726" s="696"/>
      <c r="W726" s="696"/>
      <c r="X726" s="696"/>
      <c r="Y726" s="696"/>
      <c r="Z726" s="880"/>
      <c r="AA726" s="880"/>
      <c r="AB726" s="880"/>
      <c r="AC726" s="880"/>
      <c r="AD726" s="880"/>
      <c r="AE726" s="880"/>
      <c r="AF726" s="696"/>
      <c r="AG726" s="696"/>
      <c r="AH726" s="696"/>
      <c r="AI726" s="696"/>
      <c r="AJ726" s="696"/>
      <c r="AK726" s="778"/>
      <c r="AL726" s="696"/>
      <c r="AM726" s="696"/>
      <c r="AN726" s="696"/>
      <c r="AO726" s="696"/>
      <c r="AP726" s="696"/>
      <c r="AQ726" s="696"/>
      <c r="AR726" s="696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</row>
    <row r="727" spans="1:86" s="25" customFormat="1" ht="15.75" customHeight="1" x14ac:dyDescent="0.25">
      <c r="A727" s="881">
        <v>16</v>
      </c>
      <c r="B727" s="881">
        <v>299907</v>
      </c>
      <c r="C727" s="899" t="s">
        <v>245</v>
      </c>
      <c r="D727" s="887">
        <v>2.4830000000000001</v>
      </c>
      <c r="E727" s="890">
        <v>29796</v>
      </c>
      <c r="F727" s="887">
        <v>2.4830000000000001</v>
      </c>
      <c r="G727" s="890">
        <v>29796</v>
      </c>
      <c r="H727" s="881"/>
      <c r="I727" s="881"/>
      <c r="J727" s="881"/>
      <c r="K727" s="887"/>
      <c r="L727" s="881"/>
      <c r="M727" s="839"/>
      <c r="N727" s="908" t="s">
        <v>208</v>
      </c>
      <c r="O727" s="908" t="s">
        <v>259</v>
      </c>
      <c r="P727" s="908" t="s">
        <v>88</v>
      </c>
      <c r="Q727" s="560">
        <v>1.3380000000000001</v>
      </c>
      <c r="R727" s="560" t="s">
        <v>5</v>
      </c>
      <c r="S727" s="908"/>
      <c r="T727" s="695"/>
      <c r="U727" s="695"/>
      <c r="V727" s="695"/>
      <c r="W727" s="695"/>
      <c r="X727" s="695"/>
      <c r="Y727" s="695"/>
      <c r="Z727" s="879"/>
      <c r="AA727" s="879"/>
      <c r="AB727" s="879"/>
      <c r="AC727" s="879"/>
      <c r="AD727" s="879"/>
      <c r="AE727" s="879"/>
      <c r="AF727" s="695"/>
      <c r="AG727" s="695"/>
      <c r="AH727" s="695"/>
      <c r="AI727" s="695"/>
      <c r="AJ727" s="695"/>
      <c r="AK727" s="695"/>
      <c r="AL727" s="695"/>
      <c r="AM727" s="695"/>
      <c r="AN727" s="695"/>
      <c r="AO727" s="695"/>
      <c r="AP727" s="695"/>
      <c r="AQ727" s="695"/>
      <c r="AR727" s="695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</row>
    <row r="728" spans="1:86" s="25" customFormat="1" ht="18" customHeight="1" x14ac:dyDescent="0.25">
      <c r="A728" s="883"/>
      <c r="B728" s="883"/>
      <c r="C728" s="900"/>
      <c r="D728" s="889"/>
      <c r="E728" s="892"/>
      <c r="F728" s="889"/>
      <c r="G728" s="892"/>
      <c r="H728" s="883"/>
      <c r="I728" s="883"/>
      <c r="J728" s="883"/>
      <c r="K728" s="889"/>
      <c r="L728" s="883"/>
      <c r="M728" s="840"/>
      <c r="N728" s="909"/>
      <c r="O728" s="909"/>
      <c r="P728" s="909"/>
      <c r="Q728" s="560">
        <v>15516</v>
      </c>
      <c r="R728" s="560" t="s">
        <v>216</v>
      </c>
      <c r="S728" s="909"/>
      <c r="T728" s="696"/>
      <c r="U728" s="696"/>
      <c r="V728" s="696"/>
      <c r="W728" s="696"/>
      <c r="X728" s="696"/>
      <c r="Y728" s="696"/>
      <c r="Z728" s="880"/>
      <c r="AA728" s="880"/>
      <c r="AB728" s="880"/>
      <c r="AC728" s="880"/>
      <c r="AD728" s="880"/>
      <c r="AE728" s="880"/>
      <c r="AF728" s="696"/>
      <c r="AG728" s="696"/>
      <c r="AH728" s="696"/>
      <c r="AI728" s="696"/>
      <c r="AJ728" s="696"/>
      <c r="AK728" s="696"/>
      <c r="AL728" s="696"/>
      <c r="AM728" s="696"/>
      <c r="AN728" s="696"/>
      <c r="AO728" s="696"/>
      <c r="AP728" s="696"/>
      <c r="AQ728" s="696"/>
      <c r="AR728" s="696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</row>
    <row r="729" spans="1:86" s="25" customFormat="1" ht="15.75" customHeight="1" x14ac:dyDescent="0.25">
      <c r="A729" s="881">
        <v>17</v>
      </c>
      <c r="B729" s="881">
        <v>299496</v>
      </c>
      <c r="C729" s="884" t="s">
        <v>180</v>
      </c>
      <c r="D729" s="887">
        <v>0.3</v>
      </c>
      <c r="E729" s="890">
        <v>4353.84</v>
      </c>
      <c r="F729" s="887">
        <v>0.3</v>
      </c>
      <c r="G729" s="890">
        <v>4353.84</v>
      </c>
      <c r="H729" s="881"/>
      <c r="I729" s="881"/>
      <c r="J729" s="881"/>
      <c r="K729" s="887"/>
      <c r="L729" s="881"/>
      <c r="M729" s="839"/>
      <c r="N729" s="766"/>
      <c r="O729" s="766"/>
      <c r="P729" s="766"/>
      <c r="Q729" s="695"/>
      <c r="R729" s="695"/>
      <c r="S729" s="766"/>
      <c r="T729" s="937" t="s">
        <v>807</v>
      </c>
      <c r="U729" s="937" t="s">
        <v>808</v>
      </c>
      <c r="V729" s="937" t="s">
        <v>43</v>
      </c>
      <c r="W729" s="560">
        <v>0.54422999999999999</v>
      </c>
      <c r="X729" s="560" t="s">
        <v>5</v>
      </c>
      <c r="Y729" s="937">
        <v>43780.33</v>
      </c>
      <c r="Z729" s="879"/>
      <c r="AA729" s="879"/>
      <c r="AB729" s="879"/>
      <c r="AC729" s="879"/>
      <c r="AD729" s="879"/>
      <c r="AE729" s="879"/>
      <c r="AF729" s="695"/>
      <c r="AG729" s="695"/>
      <c r="AH729" s="695"/>
      <c r="AI729" s="695"/>
      <c r="AJ729" s="695"/>
      <c r="AK729" s="695"/>
      <c r="AL729" s="695"/>
      <c r="AM729" s="695"/>
      <c r="AN729" s="695"/>
      <c r="AO729" s="695"/>
      <c r="AP729" s="695"/>
      <c r="AQ729" s="695"/>
      <c r="AR729" s="695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</row>
    <row r="730" spans="1:86" s="25" customFormat="1" ht="15.75" customHeight="1" x14ac:dyDescent="0.25">
      <c r="A730" s="882"/>
      <c r="B730" s="882"/>
      <c r="C730" s="885"/>
      <c r="D730" s="888"/>
      <c r="E730" s="891"/>
      <c r="F730" s="888"/>
      <c r="G730" s="891"/>
      <c r="H730" s="882"/>
      <c r="I730" s="882"/>
      <c r="J730" s="882"/>
      <c r="K730" s="888"/>
      <c r="L730" s="882"/>
      <c r="M730" s="936"/>
      <c r="N730" s="766"/>
      <c r="O730" s="766"/>
      <c r="P730" s="766"/>
      <c r="Q730" s="696"/>
      <c r="R730" s="696"/>
      <c r="S730" s="766"/>
      <c r="T730" s="937"/>
      <c r="U730" s="937"/>
      <c r="V730" s="937"/>
      <c r="W730" s="560">
        <v>7619.22</v>
      </c>
      <c r="X730" s="560" t="s">
        <v>216</v>
      </c>
      <c r="Y730" s="937"/>
      <c r="Z730" s="880"/>
      <c r="AA730" s="880"/>
      <c r="AB730" s="880"/>
      <c r="AC730" s="880"/>
      <c r="AD730" s="880"/>
      <c r="AE730" s="880"/>
      <c r="AF730" s="696"/>
      <c r="AG730" s="696"/>
      <c r="AH730" s="696"/>
      <c r="AI730" s="696"/>
      <c r="AJ730" s="696"/>
      <c r="AK730" s="696"/>
      <c r="AL730" s="696"/>
      <c r="AM730" s="696"/>
      <c r="AN730" s="696"/>
      <c r="AO730" s="696"/>
      <c r="AP730" s="696"/>
      <c r="AQ730" s="696"/>
      <c r="AR730" s="696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</row>
    <row r="731" spans="1:86" s="25" customFormat="1" ht="18" customHeight="1" x14ac:dyDescent="0.25">
      <c r="A731" s="881">
        <v>18</v>
      </c>
      <c r="B731" s="881">
        <v>304061</v>
      </c>
      <c r="C731" s="899" t="s">
        <v>246</v>
      </c>
      <c r="D731" s="887">
        <v>0.96499999999999997</v>
      </c>
      <c r="E731" s="890">
        <v>8666.36</v>
      </c>
      <c r="F731" s="887">
        <v>0.96499999999999997</v>
      </c>
      <c r="G731" s="890">
        <v>8666.36</v>
      </c>
      <c r="H731" s="881"/>
      <c r="I731" s="881"/>
      <c r="J731" s="881"/>
      <c r="K731" s="887"/>
      <c r="L731" s="881"/>
      <c r="M731" s="839"/>
      <c r="N731" s="695"/>
      <c r="O731" s="695"/>
      <c r="P731" s="760"/>
      <c r="Q731" s="695"/>
      <c r="R731" s="695"/>
      <c r="S731" s="695"/>
      <c r="T731" s="695"/>
      <c r="U731" s="695"/>
      <c r="V731" s="695"/>
      <c r="W731" s="695"/>
      <c r="X731" s="695"/>
      <c r="Y731" s="695"/>
      <c r="Z731" s="879"/>
      <c r="AA731" s="879"/>
      <c r="AB731" s="879"/>
      <c r="AC731" s="879"/>
      <c r="AD731" s="879"/>
      <c r="AE731" s="879"/>
      <c r="AF731" s="695"/>
      <c r="AG731" s="695"/>
      <c r="AH731" s="695"/>
      <c r="AI731" s="695"/>
      <c r="AJ731" s="695"/>
      <c r="AK731" s="695"/>
      <c r="AL731" s="695"/>
      <c r="AM731" s="695"/>
      <c r="AN731" s="695"/>
      <c r="AO731" s="695"/>
      <c r="AP731" s="695"/>
      <c r="AQ731" s="695"/>
      <c r="AR731" s="695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</row>
    <row r="732" spans="1:86" s="25" customFormat="1" ht="18" customHeight="1" x14ac:dyDescent="0.25">
      <c r="A732" s="882"/>
      <c r="B732" s="882"/>
      <c r="C732" s="914"/>
      <c r="D732" s="888"/>
      <c r="E732" s="891"/>
      <c r="F732" s="888"/>
      <c r="G732" s="891"/>
      <c r="H732" s="882"/>
      <c r="I732" s="882"/>
      <c r="J732" s="882"/>
      <c r="K732" s="888"/>
      <c r="L732" s="882"/>
      <c r="M732" s="936"/>
      <c r="N732" s="907"/>
      <c r="O732" s="907"/>
      <c r="P732" s="761"/>
      <c r="Q732" s="696"/>
      <c r="R732" s="696"/>
      <c r="S732" s="696"/>
      <c r="T732" s="907"/>
      <c r="U732" s="907"/>
      <c r="V732" s="907"/>
      <c r="W732" s="907"/>
      <c r="X732" s="907"/>
      <c r="Y732" s="907"/>
      <c r="Z732" s="905"/>
      <c r="AA732" s="905"/>
      <c r="AB732" s="905"/>
      <c r="AC732" s="905"/>
      <c r="AD732" s="905"/>
      <c r="AE732" s="905"/>
      <c r="AF732" s="907"/>
      <c r="AG732" s="907"/>
      <c r="AH732" s="907"/>
      <c r="AI732" s="907"/>
      <c r="AJ732" s="907"/>
      <c r="AK732" s="907"/>
      <c r="AL732" s="907"/>
      <c r="AM732" s="907"/>
      <c r="AN732" s="907"/>
      <c r="AO732" s="907"/>
      <c r="AP732" s="907"/>
      <c r="AQ732" s="907"/>
      <c r="AR732" s="907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</row>
    <row r="733" spans="1:86" s="25" customFormat="1" ht="23.25" customHeight="1" x14ac:dyDescent="0.25">
      <c r="A733" s="881">
        <v>19</v>
      </c>
      <c r="B733" s="881">
        <v>304062</v>
      </c>
      <c r="C733" s="899" t="s">
        <v>247</v>
      </c>
      <c r="D733" s="890">
        <v>2.0209999999999999</v>
      </c>
      <c r="E733" s="881">
        <v>16168</v>
      </c>
      <c r="F733" s="890">
        <v>2.0209999999999999</v>
      </c>
      <c r="G733" s="881">
        <v>16168</v>
      </c>
      <c r="H733" s="881"/>
      <c r="I733" s="881"/>
      <c r="J733" s="881"/>
      <c r="K733" s="887"/>
      <c r="L733" s="881"/>
      <c r="M733" s="839"/>
      <c r="N733" s="695"/>
      <c r="O733" s="695"/>
      <c r="P733" s="695"/>
      <c r="Q733" s="695"/>
      <c r="R733" s="695"/>
      <c r="S733" s="695"/>
      <c r="T733" s="695"/>
      <c r="U733" s="695"/>
      <c r="V733" s="695"/>
      <c r="W733" s="695"/>
      <c r="X733" s="695"/>
      <c r="Y733" s="695"/>
      <c r="Z733" s="879" t="s">
        <v>228</v>
      </c>
      <c r="AA733" s="879" t="s">
        <v>248</v>
      </c>
      <c r="AB733" s="879" t="s">
        <v>88</v>
      </c>
      <c r="AC733" s="156">
        <v>16168</v>
      </c>
      <c r="AD733" s="156" t="s">
        <v>214</v>
      </c>
      <c r="AE733" s="879">
        <f>10670.88-500</f>
        <v>10170.879999999999</v>
      </c>
      <c r="AF733" s="695" t="s">
        <v>228</v>
      </c>
      <c r="AG733" s="695" t="s">
        <v>248</v>
      </c>
      <c r="AH733" s="695" t="s">
        <v>15</v>
      </c>
      <c r="AI733" s="309">
        <v>8084</v>
      </c>
      <c r="AJ733" s="309" t="s">
        <v>216</v>
      </c>
      <c r="AK733" s="777">
        <v>12126</v>
      </c>
      <c r="AL733" s="695"/>
      <c r="AM733" s="695"/>
      <c r="AN733" s="695"/>
      <c r="AO733" s="695"/>
      <c r="AP733" s="695"/>
      <c r="AQ733" s="777"/>
      <c r="AR733" s="695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</row>
    <row r="734" spans="1:86" s="25" customFormat="1" ht="24.75" customHeight="1" x14ac:dyDescent="0.25">
      <c r="A734" s="883"/>
      <c r="B734" s="883"/>
      <c r="C734" s="900"/>
      <c r="D734" s="892"/>
      <c r="E734" s="883"/>
      <c r="F734" s="892"/>
      <c r="G734" s="883"/>
      <c r="H734" s="883"/>
      <c r="I734" s="883"/>
      <c r="J734" s="883"/>
      <c r="K734" s="889"/>
      <c r="L734" s="883"/>
      <c r="M734" s="840"/>
      <c r="N734" s="696"/>
      <c r="O734" s="696"/>
      <c r="P734" s="696"/>
      <c r="Q734" s="696"/>
      <c r="R734" s="696"/>
      <c r="S734" s="696"/>
      <c r="T734" s="696"/>
      <c r="U734" s="696"/>
      <c r="V734" s="696"/>
      <c r="W734" s="696"/>
      <c r="X734" s="696"/>
      <c r="Y734" s="696"/>
      <c r="Z734" s="880"/>
      <c r="AA734" s="880"/>
      <c r="AB734" s="880"/>
      <c r="AC734" s="156">
        <v>0.51049999999999995</v>
      </c>
      <c r="AD734" s="156" t="s">
        <v>209</v>
      </c>
      <c r="AE734" s="880"/>
      <c r="AF734" s="696"/>
      <c r="AG734" s="696"/>
      <c r="AH734" s="696"/>
      <c r="AI734" s="309">
        <v>1</v>
      </c>
      <c r="AJ734" s="309" t="s">
        <v>209</v>
      </c>
      <c r="AK734" s="778"/>
      <c r="AL734" s="696"/>
      <c r="AM734" s="696"/>
      <c r="AN734" s="696"/>
      <c r="AO734" s="696"/>
      <c r="AP734" s="696"/>
      <c r="AQ734" s="778"/>
      <c r="AR734" s="696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</row>
    <row r="735" spans="1:86" s="25" customFormat="1" ht="16.5" customHeight="1" x14ac:dyDescent="0.25">
      <c r="A735" s="881">
        <v>20</v>
      </c>
      <c r="B735" s="881">
        <v>304064</v>
      </c>
      <c r="C735" s="899" t="s">
        <v>249</v>
      </c>
      <c r="D735" s="890">
        <v>1.1499999999999999</v>
      </c>
      <c r="E735" s="881">
        <v>6900</v>
      </c>
      <c r="F735" s="890">
        <v>1.1499999999999999</v>
      </c>
      <c r="G735" s="881">
        <v>6900</v>
      </c>
      <c r="H735" s="881"/>
      <c r="I735" s="881"/>
      <c r="J735" s="881"/>
      <c r="K735" s="887"/>
      <c r="L735" s="881"/>
      <c r="M735" s="839"/>
      <c r="N735" s="695"/>
      <c r="O735" s="695"/>
      <c r="P735" s="695"/>
      <c r="Q735" s="695"/>
      <c r="R735" s="695"/>
      <c r="S735" s="695"/>
      <c r="T735" s="695"/>
      <c r="U735" s="695"/>
      <c r="V735" s="695"/>
      <c r="W735" s="695"/>
      <c r="X735" s="695"/>
      <c r="Y735" s="695"/>
      <c r="Z735" s="695"/>
      <c r="AA735" s="695"/>
      <c r="AB735" s="695"/>
      <c r="AC735" s="695"/>
      <c r="AD735" s="695"/>
      <c r="AE735" s="777"/>
      <c r="AF735" s="695" t="s">
        <v>250</v>
      </c>
      <c r="AG735" s="695" t="s">
        <v>234</v>
      </c>
      <c r="AH735" s="695" t="s">
        <v>88</v>
      </c>
      <c r="AI735" s="309">
        <v>6900</v>
      </c>
      <c r="AJ735" s="309" t="s">
        <v>216</v>
      </c>
      <c r="AK735" s="777">
        <v>6900</v>
      </c>
      <c r="AL735" s="695"/>
      <c r="AM735" s="695"/>
      <c r="AN735" s="695"/>
      <c r="AO735" s="695"/>
      <c r="AP735" s="695"/>
      <c r="AQ735" s="695"/>
      <c r="AR735" s="695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</row>
    <row r="736" spans="1:86" s="25" customFormat="1" ht="16.5" customHeight="1" x14ac:dyDescent="0.25">
      <c r="A736" s="883"/>
      <c r="B736" s="883"/>
      <c r="C736" s="900"/>
      <c r="D736" s="892"/>
      <c r="E736" s="883"/>
      <c r="F736" s="892"/>
      <c r="G736" s="883"/>
      <c r="H736" s="883"/>
      <c r="I736" s="883"/>
      <c r="J736" s="883"/>
      <c r="K736" s="889"/>
      <c r="L736" s="883"/>
      <c r="M736" s="840"/>
      <c r="N736" s="696"/>
      <c r="O736" s="696"/>
      <c r="P736" s="696"/>
      <c r="Q736" s="696"/>
      <c r="R736" s="696"/>
      <c r="S736" s="696"/>
      <c r="T736" s="696"/>
      <c r="U736" s="696"/>
      <c r="V736" s="696"/>
      <c r="W736" s="696"/>
      <c r="X736" s="696"/>
      <c r="Y736" s="696"/>
      <c r="Z736" s="696"/>
      <c r="AA736" s="696"/>
      <c r="AB736" s="696"/>
      <c r="AC736" s="696"/>
      <c r="AD736" s="696"/>
      <c r="AE736" s="778"/>
      <c r="AF736" s="696"/>
      <c r="AG736" s="696"/>
      <c r="AH736" s="696"/>
      <c r="AI736" s="309">
        <v>1.05</v>
      </c>
      <c r="AJ736" s="309" t="s">
        <v>209</v>
      </c>
      <c r="AK736" s="778"/>
      <c r="AL736" s="696"/>
      <c r="AM736" s="696"/>
      <c r="AN736" s="696"/>
      <c r="AO736" s="696"/>
      <c r="AP736" s="696"/>
      <c r="AQ736" s="696"/>
      <c r="AR736" s="696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  <c r="BU736" s="34"/>
      <c r="BV736" s="34"/>
      <c r="BW736" s="34"/>
      <c r="BX736" s="34"/>
      <c r="BY736" s="34"/>
      <c r="BZ736" s="34"/>
      <c r="CA736" s="34"/>
      <c r="CB736" s="34"/>
      <c r="CC736" s="34"/>
      <c r="CD736" s="34"/>
      <c r="CE736" s="34"/>
      <c r="CF736" s="34"/>
      <c r="CG736" s="34"/>
      <c r="CH736" s="34"/>
    </row>
    <row r="737" spans="1:86" s="25" customFormat="1" ht="22.5" customHeight="1" x14ac:dyDescent="0.25">
      <c r="A737" s="881">
        <v>21</v>
      </c>
      <c r="B737" s="881">
        <v>304066</v>
      </c>
      <c r="C737" s="899" t="s">
        <v>251</v>
      </c>
      <c r="D737" s="890">
        <v>2</v>
      </c>
      <c r="E737" s="881">
        <v>20000</v>
      </c>
      <c r="F737" s="890">
        <v>2</v>
      </c>
      <c r="G737" s="881">
        <v>20000</v>
      </c>
      <c r="H737" s="881"/>
      <c r="I737" s="881"/>
      <c r="J737" s="881"/>
      <c r="K737" s="887"/>
      <c r="L737" s="881"/>
      <c r="M737" s="839"/>
      <c r="N737" s="695"/>
      <c r="O737" s="695"/>
      <c r="P737" s="695"/>
      <c r="Q737" s="695"/>
      <c r="R737" s="695"/>
      <c r="S737" s="695"/>
      <c r="T737" s="695"/>
      <c r="U737" s="695"/>
      <c r="V737" s="695"/>
      <c r="W737" s="695"/>
      <c r="X737" s="695"/>
      <c r="Y737" s="695"/>
      <c r="Z737" s="695"/>
      <c r="AA737" s="695"/>
      <c r="AB737" s="695"/>
      <c r="AC737" s="695"/>
      <c r="AD737" s="695"/>
      <c r="AE737" s="777"/>
      <c r="AF737" s="695" t="s">
        <v>252</v>
      </c>
      <c r="AG737" s="695" t="s">
        <v>253</v>
      </c>
      <c r="AH737" s="695" t="s">
        <v>88</v>
      </c>
      <c r="AI737" s="309">
        <v>20000</v>
      </c>
      <c r="AJ737" s="309" t="s">
        <v>216</v>
      </c>
      <c r="AK737" s="777">
        <v>13200</v>
      </c>
      <c r="AL737" s="695"/>
      <c r="AM737" s="695"/>
      <c r="AN737" s="695"/>
      <c r="AO737" s="695"/>
      <c r="AP737" s="695"/>
      <c r="AQ737" s="695"/>
      <c r="AR737" s="695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  <c r="BU737" s="34"/>
      <c r="BV737" s="34"/>
      <c r="BW737" s="34"/>
      <c r="BX737" s="34"/>
      <c r="BY737" s="34"/>
      <c r="BZ737" s="34"/>
      <c r="CA737" s="34"/>
      <c r="CB737" s="34"/>
      <c r="CC737" s="34"/>
      <c r="CD737" s="34"/>
      <c r="CE737" s="34"/>
      <c r="CF737" s="34"/>
      <c r="CG737" s="34"/>
      <c r="CH737" s="34"/>
    </row>
    <row r="738" spans="1:86" s="25" customFormat="1" ht="21" customHeight="1" x14ac:dyDescent="0.25">
      <c r="A738" s="883"/>
      <c r="B738" s="883"/>
      <c r="C738" s="900"/>
      <c r="D738" s="892"/>
      <c r="E738" s="883"/>
      <c r="F738" s="892"/>
      <c r="G738" s="883"/>
      <c r="H738" s="883"/>
      <c r="I738" s="883"/>
      <c r="J738" s="883"/>
      <c r="K738" s="889"/>
      <c r="L738" s="883"/>
      <c r="M738" s="840"/>
      <c r="N738" s="696"/>
      <c r="O738" s="696"/>
      <c r="P738" s="696"/>
      <c r="Q738" s="696"/>
      <c r="R738" s="696"/>
      <c r="S738" s="696"/>
      <c r="T738" s="696"/>
      <c r="U738" s="696"/>
      <c r="V738" s="696"/>
      <c r="W738" s="696"/>
      <c r="X738" s="696"/>
      <c r="Y738" s="696"/>
      <c r="Z738" s="696"/>
      <c r="AA738" s="696"/>
      <c r="AB738" s="696"/>
      <c r="AC738" s="696"/>
      <c r="AD738" s="696"/>
      <c r="AE738" s="778"/>
      <c r="AF738" s="696"/>
      <c r="AG738" s="696"/>
      <c r="AH738" s="696"/>
      <c r="AI738" s="309">
        <v>1.5</v>
      </c>
      <c r="AJ738" s="309" t="s">
        <v>209</v>
      </c>
      <c r="AK738" s="778"/>
      <c r="AL738" s="696"/>
      <c r="AM738" s="696"/>
      <c r="AN738" s="696"/>
      <c r="AO738" s="696"/>
      <c r="AP738" s="696"/>
      <c r="AQ738" s="696"/>
      <c r="AR738" s="696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  <c r="BU738" s="34"/>
      <c r="BV738" s="34"/>
      <c r="BW738" s="34"/>
      <c r="BX738" s="34"/>
      <c r="BY738" s="34"/>
      <c r="BZ738" s="34"/>
      <c r="CA738" s="34"/>
      <c r="CB738" s="34"/>
      <c r="CC738" s="34"/>
      <c r="CD738" s="34"/>
      <c r="CE738" s="34"/>
      <c r="CF738" s="34"/>
      <c r="CG738" s="34"/>
      <c r="CH738" s="34"/>
    </row>
    <row r="739" spans="1:86" s="25" customFormat="1" ht="18" customHeight="1" x14ac:dyDescent="0.25">
      <c r="A739" s="881">
        <v>22</v>
      </c>
      <c r="B739" s="881">
        <v>304067</v>
      </c>
      <c r="C739" s="899" t="s">
        <v>254</v>
      </c>
      <c r="D739" s="887">
        <v>0.98199999999999998</v>
      </c>
      <c r="E739" s="890">
        <v>11945.42</v>
      </c>
      <c r="F739" s="887">
        <v>0.98199999999999998</v>
      </c>
      <c r="G739" s="890">
        <v>11945.42</v>
      </c>
      <c r="H739" s="881"/>
      <c r="I739" s="881"/>
      <c r="J739" s="881"/>
      <c r="K739" s="887"/>
      <c r="L739" s="881"/>
      <c r="M739" s="839"/>
      <c r="N739" s="695"/>
      <c r="O739" s="695"/>
      <c r="P739" s="760"/>
      <c r="Q739" s="309"/>
      <c r="R739" s="309"/>
      <c r="S739" s="695"/>
      <c r="T739" s="695"/>
      <c r="U739" s="695"/>
      <c r="V739" s="695"/>
      <c r="W739" s="695"/>
      <c r="X739" s="695"/>
      <c r="Y739" s="695"/>
      <c r="Z739" s="695" t="s">
        <v>255</v>
      </c>
      <c r="AA739" s="695" t="s">
        <v>221</v>
      </c>
      <c r="AB739" s="695" t="s">
        <v>88</v>
      </c>
      <c r="AC739" s="695">
        <v>9660</v>
      </c>
      <c r="AD739" s="695" t="s">
        <v>216</v>
      </c>
      <c r="AE739" s="695">
        <v>6375.6</v>
      </c>
      <c r="AF739" s="695"/>
      <c r="AG739" s="695"/>
      <c r="AH739" s="695"/>
      <c r="AI739" s="695"/>
      <c r="AJ739" s="695"/>
      <c r="AK739" s="695"/>
      <c r="AL739" s="695"/>
      <c r="AM739" s="695"/>
      <c r="AN739" s="695"/>
      <c r="AO739" s="695"/>
      <c r="AP739" s="695"/>
      <c r="AQ739" s="695"/>
      <c r="AR739" s="695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  <c r="BU739" s="34"/>
      <c r="BV739" s="34"/>
      <c r="BW739" s="34"/>
      <c r="BX739" s="34"/>
      <c r="BY739" s="34"/>
      <c r="BZ739" s="34"/>
      <c r="CA739" s="34"/>
      <c r="CB739" s="34"/>
      <c r="CC739" s="34"/>
      <c r="CD739" s="34"/>
      <c r="CE739" s="34"/>
      <c r="CF739" s="34"/>
      <c r="CG739" s="34"/>
      <c r="CH739" s="34"/>
    </row>
    <row r="740" spans="1:86" s="25" customFormat="1" ht="12" customHeight="1" x14ac:dyDescent="0.25">
      <c r="A740" s="882"/>
      <c r="B740" s="882"/>
      <c r="C740" s="914"/>
      <c r="D740" s="888"/>
      <c r="E740" s="891"/>
      <c r="F740" s="888"/>
      <c r="G740" s="891"/>
      <c r="H740" s="882"/>
      <c r="I740" s="882"/>
      <c r="J740" s="882"/>
      <c r="K740" s="888"/>
      <c r="L740" s="882"/>
      <c r="M740" s="936"/>
      <c r="N740" s="907"/>
      <c r="O740" s="907"/>
      <c r="P740" s="761"/>
      <c r="Q740" s="309"/>
      <c r="R740" s="309"/>
      <c r="S740" s="696"/>
      <c r="T740" s="907"/>
      <c r="U740" s="907"/>
      <c r="V740" s="907"/>
      <c r="W740" s="907"/>
      <c r="X740" s="907"/>
      <c r="Y740" s="907"/>
      <c r="Z740" s="907"/>
      <c r="AA740" s="907"/>
      <c r="AB740" s="907"/>
      <c r="AC740" s="696"/>
      <c r="AD740" s="696"/>
      <c r="AE740" s="907"/>
      <c r="AF740" s="907"/>
      <c r="AG740" s="907"/>
      <c r="AH740" s="907"/>
      <c r="AI740" s="907"/>
      <c r="AJ740" s="907"/>
      <c r="AK740" s="907"/>
      <c r="AL740" s="907"/>
      <c r="AM740" s="907"/>
      <c r="AN740" s="907"/>
      <c r="AO740" s="907"/>
      <c r="AP740" s="907"/>
      <c r="AQ740" s="907"/>
      <c r="AR740" s="907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</row>
    <row r="741" spans="1:86" s="25" customFormat="1" ht="27.75" customHeight="1" x14ac:dyDescent="0.25">
      <c r="A741" s="883"/>
      <c r="B741" s="883"/>
      <c r="C741" s="900"/>
      <c r="D741" s="889"/>
      <c r="E741" s="892"/>
      <c r="F741" s="889"/>
      <c r="G741" s="892"/>
      <c r="H741" s="883"/>
      <c r="I741" s="883"/>
      <c r="J741" s="883"/>
      <c r="K741" s="889"/>
      <c r="L741" s="883"/>
      <c r="M741" s="840"/>
      <c r="N741" s="696"/>
      <c r="O741" s="696"/>
      <c r="P741" s="311"/>
      <c r="Q741" s="309"/>
      <c r="R741" s="309"/>
      <c r="S741" s="160"/>
      <c r="T741" s="696"/>
      <c r="U741" s="696"/>
      <c r="V741" s="696"/>
      <c r="W741" s="696"/>
      <c r="X741" s="696"/>
      <c r="Y741" s="696"/>
      <c r="Z741" s="696"/>
      <c r="AA741" s="696"/>
      <c r="AB741" s="696"/>
      <c r="AC741" s="309">
        <v>0.35611999999999999</v>
      </c>
      <c r="AD741" s="309" t="s">
        <v>209</v>
      </c>
      <c r="AE741" s="696"/>
      <c r="AF741" s="696"/>
      <c r="AG741" s="696"/>
      <c r="AH741" s="696"/>
      <c r="AI741" s="696"/>
      <c r="AJ741" s="696"/>
      <c r="AK741" s="696"/>
      <c r="AL741" s="696"/>
      <c r="AM741" s="696"/>
      <c r="AN741" s="696"/>
      <c r="AO741" s="696"/>
      <c r="AP741" s="696"/>
      <c r="AQ741" s="696"/>
      <c r="AR741" s="696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</row>
    <row r="742" spans="1:86" s="25" customFormat="1" ht="27" customHeight="1" x14ac:dyDescent="0.25">
      <c r="A742" s="881">
        <v>23</v>
      </c>
      <c r="B742" s="881">
        <v>304141</v>
      </c>
      <c r="C742" s="899" t="s">
        <v>256</v>
      </c>
      <c r="D742" s="890">
        <v>1.8680000000000001</v>
      </c>
      <c r="E742" s="881">
        <v>44832</v>
      </c>
      <c r="F742" s="890">
        <v>1.8680000000000001</v>
      </c>
      <c r="G742" s="881">
        <v>44832</v>
      </c>
      <c r="H742" s="881"/>
      <c r="I742" s="881"/>
      <c r="J742" s="881"/>
      <c r="K742" s="887"/>
      <c r="L742" s="881"/>
      <c r="M742" s="839"/>
      <c r="N742" s="695"/>
      <c r="O742" s="695"/>
      <c r="P742" s="695"/>
      <c r="Q742" s="695"/>
      <c r="R742" s="695"/>
      <c r="S742" s="695"/>
      <c r="T742" s="695"/>
      <c r="U742" s="695"/>
      <c r="V742" s="695"/>
      <c r="W742" s="695"/>
      <c r="X742" s="695"/>
      <c r="Y742" s="695"/>
      <c r="Z742" s="695" t="s">
        <v>228</v>
      </c>
      <c r="AA742" s="695" t="s">
        <v>257</v>
      </c>
      <c r="AB742" s="695" t="s">
        <v>88</v>
      </c>
      <c r="AC742" s="309">
        <v>44832</v>
      </c>
      <c r="AD742" s="309" t="s">
        <v>216</v>
      </c>
      <c r="AE742" s="695">
        <f>29589.12-500-500</f>
        <v>28589.119999999999</v>
      </c>
      <c r="AF742" s="695" t="s">
        <v>228</v>
      </c>
      <c r="AG742" s="695" t="s">
        <v>177</v>
      </c>
      <c r="AH742" s="695" t="s">
        <v>15</v>
      </c>
      <c r="AI742" s="309">
        <v>7472</v>
      </c>
      <c r="AJ742" s="309" t="s">
        <v>216</v>
      </c>
      <c r="AK742" s="777">
        <v>11208</v>
      </c>
      <c r="AL742" s="695"/>
      <c r="AM742" s="695"/>
      <c r="AN742" s="695"/>
      <c r="AO742" s="695"/>
      <c r="AP742" s="695"/>
      <c r="AQ742" s="777"/>
      <c r="AR742" s="695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</row>
    <row r="743" spans="1:86" s="25" customFormat="1" ht="28.5" customHeight="1" x14ac:dyDescent="0.25">
      <c r="A743" s="883"/>
      <c r="B743" s="883"/>
      <c r="C743" s="900"/>
      <c r="D743" s="892"/>
      <c r="E743" s="883"/>
      <c r="F743" s="892"/>
      <c r="G743" s="883"/>
      <c r="H743" s="883"/>
      <c r="I743" s="883"/>
      <c r="J743" s="883"/>
      <c r="K743" s="889"/>
      <c r="L743" s="883"/>
      <c r="M743" s="840"/>
      <c r="N743" s="696"/>
      <c r="O743" s="696"/>
      <c r="P743" s="696"/>
      <c r="Q743" s="696"/>
      <c r="R743" s="696"/>
      <c r="S743" s="696"/>
      <c r="T743" s="696"/>
      <c r="U743" s="696"/>
      <c r="V743" s="696"/>
      <c r="W743" s="696"/>
      <c r="X743" s="696"/>
      <c r="Y743" s="696"/>
      <c r="Z743" s="696"/>
      <c r="AA743" s="696"/>
      <c r="AB743" s="696"/>
      <c r="AC743" s="309">
        <v>0.46800000000000003</v>
      </c>
      <c r="AD743" s="309" t="s">
        <v>209</v>
      </c>
      <c r="AE743" s="696"/>
      <c r="AF743" s="696"/>
      <c r="AG743" s="696"/>
      <c r="AH743" s="696"/>
      <c r="AI743" s="309">
        <v>0.9</v>
      </c>
      <c r="AJ743" s="309" t="s">
        <v>209</v>
      </c>
      <c r="AK743" s="778"/>
      <c r="AL743" s="696"/>
      <c r="AM743" s="696"/>
      <c r="AN743" s="696"/>
      <c r="AO743" s="696"/>
      <c r="AP743" s="696"/>
      <c r="AQ743" s="778"/>
      <c r="AR743" s="696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  <c r="BU743" s="34"/>
      <c r="BV743" s="34"/>
      <c r="BW743" s="34"/>
      <c r="BX743" s="34"/>
      <c r="BY743" s="34"/>
      <c r="BZ743" s="34"/>
      <c r="CA743" s="34"/>
      <c r="CB743" s="34"/>
      <c r="CC743" s="34"/>
      <c r="CD743" s="34"/>
      <c r="CE743" s="34"/>
      <c r="CF743" s="34"/>
      <c r="CG743" s="34"/>
      <c r="CH743" s="34"/>
    </row>
    <row r="744" spans="1:86" s="25" customFormat="1" ht="34.5" customHeight="1" x14ac:dyDescent="0.25">
      <c r="A744" s="59">
        <v>24</v>
      </c>
      <c r="B744" s="236">
        <v>299792</v>
      </c>
      <c r="C744" s="442" t="s">
        <v>258</v>
      </c>
      <c r="D744" s="443">
        <v>6.8529999999999998</v>
      </c>
      <c r="E744" s="59">
        <v>89089</v>
      </c>
      <c r="F744" s="443">
        <v>6.8529999999999998</v>
      </c>
      <c r="G744" s="59">
        <v>89089</v>
      </c>
      <c r="H744" s="427"/>
      <c r="I744" s="427"/>
      <c r="J744" s="427"/>
      <c r="K744" s="429"/>
      <c r="L744" s="427"/>
      <c r="M744" s="428"/>
      <c r="N744" s="153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309"/>
      <c r="Z744" s="156" t="s">
        <v>259</v>
      </c>
      <c r="AA744" s="156" t="s">
        <v>210</v>
      </c>
      <c r="AB744" s="161" t="s">
        <v>11</v>
      </c>
      <c r="AC744" s="156">
        <v>1</v>
      </c>
      <c r="AD744" s="156" t="s">
        <v>12</v>
      </c>
      <c r="AE744" s="162">
        <v>1000</v>
      </c>
      <c r="AF744" s="153"/>
      <c r="AG744" s="153"/>
      <c r="AH744" s="153"/>
      <c r="AI744" s="153"/>
      <c r="AJ744" s="153"/>
      <c r="AK744" s="153"/>
      <c r="AL744" s="153"/>
      <c r="AM744" s="153"/>
      <c r="AN744" s="153"/>
      <c r="AO744" s="153"/>
      <c r="AP744" s="153"/>
      <c r="AQ744" s="153"/>
      <c r="AR744" s="153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  <c r="BU744" s="34"/>
      <c r="BV744" s="34"/>
      <c r="BW744" s="34"/>
      <c r="BX744" s="34"/>
      <c r="BY744" s="34"/>
      <c r="BZ744" s="34"/>
      <c r="CA744" s="34"/>
      <c r="CB744" s="34"/>
      <c r="CC744" s="34"/>
      <c r="CD744" s="34"/>
      <c r="CE744" s="34"/>
      <c r="CF744" s="34"/>
      <c r="CG744" s="34"/>
      <c r="CH744" s="34"/>
    </row>
    <row r="745" spans="1:86" s="25" customFormat="1" ht="21.75" customHeight="1" x14ac:dyDescent="0.25">
      <c r="A745" s="881">
        <v>25</v>
      </c>
      <c r="B745" s="881">
        <v>304142</v>
      </c>
      <c r="C745" s="899" t="s">
        <v>260</v>
      </c>
      <c r="D745" s="887">
        <v>1.054</v>
      </c>
      <c r="E745" s="890">
        <v>12199</v>
      </c>
      <c r="F745" s="887">
        <v>1.054</v>
      </c>
      <c r="G745" s="890">
        <v>12199</v>
      </c>
      <c r="H745" s="867"/>
      <c r="I745" s="867"/>
      <c r="J745" s="867"/>
      <c r="K745" s="917"/>
      <c r="L745" s="926"/>
      <c r="M745" s="920"/>
      <c r="N745" s="932"/>
      <c r="O745" s="932"/>
      <c r="P745" s="932"/>
      <c r="Q745" s="932"/>
      <c r="R745" s="934"/>
      <c r="S745" s="932"/>
      <c r="T745" s="695"/>
      <c r="U745" s="695"/>
      <c r="V745" s="622"/>
      <c r="W745" s="695"/>
      <c r="X745" s="695"/>
      <c r="Y745" s="695"/>
      <c r="Z745" s="879"/>
      <c r="AA745" s="879"/>
      <c r="AB745" s="771"/>
      <c r="AC745" s="879"/>
      <c r="AD745" s="879"/>
      <c r="AE745" s="879"/>
      <c r="AF745" s="695"/>
      <c r="AG745" s="695"/>
      <c r="AH745" s="695"/>
      <c r="AI745" s="695"/>
      <c r="AJ745" s="695"/>
      <c r="AK745" s="695"/>
      <c r="AL745" s="910" t="s">
        <v>248</v>
      </c>
      <c r="AM745" s="910" t="s">
        <v>167</v>
      </c>
      <c r="AN745" s="910" t="s">
        <v>88</v>
      </c>
      <c r="AO745" s="317">
        <v>12199</v>
      </c>
      <c r="AP745" s="190" t="s">
        <v>712</v>
      </c>
      <c r="AQ745" s="910">
        <v>8051.34</v>
      </c>
      <c r="AR745" s="695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  <c r="BU745" s="34"/>
      <c r="BV745" s="34"/>
      <c r="BW745" s="34"/>
      <c r="BX745" s="34"/>
      <c r="BY745" s="34"/>
      <c r="BZ745" s="34"/>
      <c r="CA745" s="34"/>
      <c r="CB745" s="34"/>
      <c r="CC745" s="34"/>
      <c r="CD745" s="34"/>
      <c r="CE745" s="34"/>
      <c r="CF745" s="34"/>
      <c r="CG745" s="34"/>
      <c r="CH745" s="34"/>
    </row>
    <row r="746" spans="1:86" s="25" customFormat="1" ht="21.75" customHeight="1" x14ac:dyDescent="0.25">
      <c r="A746" s="883"/>
      <c r="B746" s="883"/>
      <c r="C746" s="900"/>
      <c r="D746" s="889"/>
      <c r="E746" s="892"/>
      <c r="F746" s="889"/>
      <c r="G746" s="892"/>
      <c r="H746" s="868"/>
      <c r="I746" s="868"/>
      <c r="J746" s="868"/>
      <c r="K746" s="919"/>
      <c r="L746" s="927"/>
      <c r="M746" s="922"/>
      <c r="N746" s="933"/>
      <c r="O746" s="933"/>
      <c r="P746" s="933"/>
      <c r="Q746" s="933"/>
      <c r="R746" s="935"/>
      <c r="S746" s="933"/>
      <c r="T746" s="696"/>
      <c r="U746" s="696"/>
      <c r="V746" s="623"/>
      <c r="W746" s="696"/>
      <c r="X746" s="696"/>
      <c r="Y746" s="696"/>
      <c r="Z746" s="880"/>
      <c r="AA746" s="880"/>
      <c r="AB746" s="772"/>
      <c r="AC746" s="880"/>
      <c r="AD746" s="880"/>
      <c r="AE746" s="880"/>
      <c r="AF746" s="696"/>
      <c r="AG746" s="696"/>
      <c r="AH746" s="696"/>
      <c r="AI746" s="696"/>
      <c r="AJ746" s="696"/>
      <c r="AK746" s="696"/>
      <c r="AL746" s="911"/>
      <c r="AM746" s="911"/>
      <c r="AN746" s="911"/>
      <c r="AO746" s="317">
        <v>0.79049999999999998</v>
      </c>
      <c r="AP746" s="191" t="s">
        <v>209</v>
      </c>
      <c r="AQ746" s="911"/>
      <c r="AR746" s="696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  <c r="BU746" s="34"/>
      <c r="BV746" s="34"/>
      <c r="BW746" s="34"/>
      <c r="BX746" s="34"/>
      <c r="BY746" s="34"/>
      <c r="BZ746" s="34"/>
      <c r="CA746" s="34"/>
      <c r="CB746" s="34"/>
      <c r="CC746" s="34"/>
      <c r="CD746" s="34"/>
      <c r="CE746" s="34"/>
      <c r="CF746" s="34"/>
      <c r="CG746" s="34"/>
      <c r="CH746" s="34"/>
    </row>
    <row r="747" spans="1:86" s="25" customFormat="1" ht="21.75" customHeight="1" x14ac:dyDescent="0.25">
      <c r="A747" s="881">
        <v>26</v>
      </c>
      <c r="B747" s="881">
        <v>299827</v>
      </c>
      <c r="C747" s="899" t="s">
        <v>261</v>
      </c>
      <c r="D747" s="887">
        <v>2.992</v>
      </c>
      <c r="E747" s="890">
        <v>35904</v>
      </c>
      <c r="F747" s="887">
        <v>2.992</v>
      </c>
      <c r="G747" s="890">
        <v>35904</v>
      </c>
      <c r="H747" s="881"/>
      <c r="I747" s="881"/>
      <c r="J747" s="881"/>
      <c r="K747" s="887"/>
      <c r="L747" s="881"/>
      <c r="M747" s="839"/>
      <c r="N747" s="908" t="s">
        <v>221</v>
      </c>
      <c r="O747" s="908" t="s">
        <v>809</v>
      </c>
      <c r="P747" s="908" t="s">
        <v>88</v>
      </c>
      <c r="Q747" s="560">
        <v>1.2</v>
      </c>
      <c r="R747" s="560" t="s">
        <v>209</v>
      </c>
      <c r="S747" s="908"/>
      <c r="T747" s="695" t="s">
        <v>185</v>
      </c>
      <c r="U747" s="695" t="s">
        <v>221</v>
      </c>
      <c r="V747" s="695" t="s">
        <v>88</v>
      </c>
      <c r="W747" s="309">
        <v>14604</v>
      </c>
      <c r="X747" s="309" t="s">
        <v>216</v>
      </c>
      <c r="Y747" s="695">
        <v>9638.64</v>
      </c>
      <c r="Z747" s="695"/>
      <c r="AA747" s="695"/>
      <c r="AB747" s="695"/>
      <c r="AC747" s="695"/>
      <c r="AD747" s="695"/>
      <c r="AE747" s="695"/>
      <c r="AF747" s="695" t="s">
        <v>221</v>
      </c>
      <c r="AG747" s="695" t="s">
        <v>252</v>
      </c>
      <c r="AH747" s="695" t="s">
        <v>88</v>
      </c>
      <c r="AI747" s="309">
        <v>12660</v>
      </c>
      <c r="AJ747" s="309" t="s">
        <v>216</v>
      </c>
      <c r="AK747" s="695">
        <v>8355.6</v>
      </c>
      <c r="AL747" s="695"/>
      <c r="AM747" s="695"/>
      <c r="AN747" s="695"/>
      <c r="AO747" s="695"/>
      <c r="AP747" s="695"/>
      <c r="AQ747" s="777"/>
      <c r="AR747" s="695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  <c r="BU747" s="34"/>
      <c r="BV747" s="34"/>
      <c r="BW747" s="34"/>
      <c r="BX747" s="34"/>
      <c r="BY747" s="34"/>
      <c r="BZ747" s="34"/>
      <c r="CA747" s="34"/>
      <c r="CB747" s="34"/>
      <c r="CC747" s="34"/>
      <c r="CD747" s="34"/>
      <c r="CE747" s="34"/>
      <c r="CF747" s="34"/>
      <c r="CG747" s="34"/>
      <c r="CH747" s="34"/>
    </row>
    <row r="748" spans="1:86" s="25" customFormat="1" ht="21.75" customHeight="1" x14ac:dyDescent="0.25">
      <c r="A748" s="883"/>
      <c r="B748" s="883"/>
      <c r="C748" s="900"/>
      <c r="D748" s="889"/>
      <c r="E748" s="892"/>
      <c r="F748" s="889"/>
      <c r="G748" s="892"/>
      <c r="H748" s="883"/>
      <c r="I748" s="883"/>
      <c r="J748" s="883"/>
      <c r="K748" s="889"/>
      <c r="L748" s="883"/>
      <c r="M748" s="840"/>
      <c r="N748" s="909"/>
      <c r="O748" s="909"/>
      <c r="P748" s="909"/>
      <c r="Q748" s="560">
        <v>18080</v>
      </c>
      <c r="R748" s="560" t="s">
        <v>216</v>
      </c>
      <c r="S748" s="909"/>
      <c r="T748" s="696"/>
      <c r="U748" s="696"/>
      <c r="V748" s="696"/>
      <c r="W748" s="309">
        <v>1.2170000000000001</v>
      </c>
      <c r="X748" s="309" t="s">
        <v>209</v>
      </c>
      <c r="Y748" s="696"/>
      <c r="Z748" s="696"/>
      <c r="AA748" s="696"/>
      <c r="AB748" s="696"/>
      <c r="AC748" s="696"/>
      <c r="AD748" s="696"/>
      <c r="AE748" s="696"/>
      <c r="AF748" s="696"/>
      <c r="AG748" s="696"/>
      <c r="AH748" s="696"/>
      <c r="AI748" s="309">
        <v>1.0549999999999999</v>
      </c>
      <c r="AJ748" s="309" t="s">
        <v>209</v>
      </c>
      <c r="AK748" s="696"/>
      <c r="AL748" s="696"/>
      <c r="AM748" s="696"/>
      <c r="AN748" s="696"/>
      <c r="AO748" s="696"/>
      <c r="AP748" s="696"/>
      <c r="AQ748" s="778"/>
      <c r="AR748" s="696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  <c r="BW748" s="34"/>
      <c r="BX748" s="34"/>
      <c r="BY748" s="34"/>
      <c r="BZ748" s="34"/>
      <c r="CA748" s="34"/>
      <c r="CB748" s="34"/>
      <c r="CC748" s="34"/>
      <c r="CD748" s="34"/>
      <c r="CE748" s="34"/>
      <c r="CF748" s="34"/>
      <c r="CG748" s="34"/>
      <c r="CH748" s="34"/>
    </row>
    <row r="749" spans="1:86" s="25" customFormat="1" ht="27" customHeight="1" x14ac:dyDescent="0.25">
      <c r="A749" s="881">
        <v>27</v>
      </c>
      <c r="B749" s="881">
        <v>300257</v>
      </c>
      <c r="C749" s="899" t="s">
        <v>262</v>
      </c>
      <c r="D749" s="887">
        <v>1.57</v>
      </c>
      <c r="E749" s="890">
        <v>12936.8</v>
      </c>
      <c r="F749" s="887">
        <v>1.57</v>
      </c>
      <c r="G749" s="890">
        <v>12936.8</v>
      </c>
      <c r="H749" s="881"/>
      <c r="I749" s="881"/>
      <c r="J749" s="689"/>
      <c r="K749" s="887"/>
      <c r="L749" s="881"/>
      <c r="M749" s="839"/>
      <c r="N749" s="695"/>
      <c r="O749" s="695"/>
      <c r="P749" s="695"/>
      <c r="Q749" s="695"/>
      <c r="R749" s="695"/>
      <c r="S749" s="777"/>
      <c r="T749" s="695"/>
      <c r="U749" s="695"/>
      <c r="V749" s="695"/>
      <c r="W749" s="695"/>
      <c r="X749" s="695"/>
      <c r="Y749" s="695"/>
      <c r="Z749" s="879"/>
      <c r="AA749" s="879"/>
      <c r="AB749" s="879"/>
      <c r="AC749" s="879"/>
      <c r="AD749" s="879"/>
      <c r="AE749" s="879"/>
      <c r="AF749" s="695"/>
      <c r="AG749" s="695"/>
      <c r="AH749" s="695"/>
      <c r="AI749" s="695"/>
      <c r="AJ749" s="695"/>
      <c r="AK749" s="695"/>
      <c r="AL749" s="695"/>
      <c r="AM749" s="695"/>
      <c r="AN749" s="695"/>
      <c r="AO749" s="695"/>
      <c r="AP749" s="695"/>
      <c r="AQ749" s="695"/>
      <c r="AR749" s="695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  <c r="BU749" s="34"/>
      <c r="BV749" s="34"/>
      <c r="BW749" s="34"/>
      <c r="BX749" s="34"/>
      <c r="BY749" s="34"/>
      <c r="BZ749" s="34"/>
      <c r="CA749" s="34"/>
      <c r="CB749" s="34"/>
      <c r="CC749" s="34"/>
      <c r="CD749" s="34"/>
      <c r="CE749" s="34"/>
      <c r="CF749" s="34"/>
      <c r="CG749" s="34"/>
      <c r="CH749" s="34"/>
    </row>
    <row r="750" spans="1:86" s="25" customFormat="1" ht="27" customHeight="1" x14ac:dyDescent="0.25">
      <c r="A750" s="883"/>
      <c r="B750" s="883"/>
      <c r="C750" s="900"/>
      <c r="D750" s="889"/>
      <c r="E750" s="892"/>
      <c r="F750" s="889"/>
      <c r="G750" s="892"/>
      <c r="H750" s="883"/>
      <c r="I750" s="883"/>
      <c r="J750" s="694"/>
      <c r="K750" s="889"/>
      <c r="L750" s="883"/>
      <c r="M750" s="840"/>
      <c r="N750" s="696"/>
      <c r="O750" s="696"/>
      <c r="P750" s="696"/>
      <c r="Q750" s="696"/>
      <c r="R750" s="696"/>
      <c r="S750" s="778"/>
      <c r="T750" s="696"/>
      <c r="U750" s="696"/>
      <c r="V750" s="696"/>
      <c r="W750" s="696"/>
      <c r="X750" s="696"/>
      <c r="Y750" s="696"/>
      <c r="Z750" s="880"/>
      <c r="AA750" s="880"/>
      <c r="AB750" s="880"/>
      <c r="AC750" s="880"/>
      <c r="AD750" s="880"/>
      <c r="AE750" s="880"/>
      <c r="AF750" s="696"/>
      <c r="AG750" s="696"/>
      <c r="AH750" s="696"/>
      <c r="AI750" s="696"/>
      <c r="AJ750" s="696"/>
      <c r="AK750" s="696"/>
      <c r="AL750" s="696"/>
      <c r="AM750" s="696"/>
      <c r="AN750" s="696"/>
      <c r="AO750" s="696"/>
      <c r="AP750" s="696"/>
      <c r="AQ750" s="696"/>
      <c r="AR750" s="696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</row>
    <row r="751" spans="1:86" s="25" customFormat="1" ht="21.75" customHeight="1" x14ac:dyDescent="0.25">
      <c r="A751" s="881">
        <v>28</v>
      </c>
      <c r="B751" s="881">
        <v>300199</v>
      </c>
      <c r="C751" s="899" t="s">
        <v>263</v>
      </c>
      <c r="D751" s="887">
        <v>0.99199999999999999</v>
      </c>
      <c r="E751" s="890">
        <v>2826</v>
      </c>
      <c r="F751" s="887">
        <v>0.99199999999999999</v>
      </c>
      <c r="G751" s="890">
        <v>2826</v>
      </c>
      <c r="H751" s="881"/>
      <c r="I751" s="881"/>
      <c r="J751" s="881"/>
      <c r="K751" s="887"/>
      <c r="L751" s="881"/>
      <c r="M751" s="839"/>
      <c r="N751" s="695"/>
      <c r="O751" s="695"/>
      <c r="P751" s="695"/>
      <c r="Q751" s="695"/>
      <c r="R751" s="695"/>
      <c r="S751" s="695"/>
      <c r="T751" s="695"/>
      <c r="U751" s="695"/>
      <c r="V751" s="695"/>
      <c r="W751" s="695"/>
      <c r="X751" s="695"/>
      <c r="Y751" s="695"/>
      <c r="Z751" s="879"/>
      <c r="AA751" s="879"/>
      <c r="AB751" s="879"/>
      <c r="AC751" s="879"/>
      <c r="AD751" s="879"/>
      <c r="AE751" s="879"/>
      <c r="AF751" s="695"/>
      <c r="AG751" s="695"/>
      <c r="AH751" s="695"/>
      <c r="AI751" s="695"/>
      <c r="AJ751" s="695"/>
      <c r="AK751" s="695"/>
      <c r="AL751" s="695"/>
      <c r="AM751" s="695"/>
      <c r="AN751" s="695"/>
      <c r="AO751" s="695"/>
      <c r="AP751" s="695"/>
      <c r="AQ751" s="695"/>
      <c r="AR751" s="695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  <c r="BU751" s="34"/>
      <c r="BV751" s="34"/>
      <c r="BW751" s="34"/>
      <c r="BX751" s="34"/>
      <c r="BY751" s="34"/>
      <c r="BZ751" s="34"/>
      <c r="CA751" s="34"/>
      <c r="CB751" s="34"/>
      <c r="CC751" s="34"/>
      <c r="CD751" s="34"/>
      <c r="CE751" s="34"/>
      <c r="CF751" s="34"/>
      <c r="CG751" s="34"/>
      <c r="CH751" s="34"/>
    </row>
    <row r="752" spans="1:86" s="25" customFormat="1" ht="21.75" customHeight="1" x14ac:dyDescent="0.25">
      <c r="A752" s="883"/>
      <c r="B752" s="883"/>
      <c r="C752" s="900"/>
      <c r="D752" s="889"/>
      <c r="E752" s="892"/>
      <c r="F752" s="889"/>
      <c r="G752" s="892"/>
      <c r="H752" s="883"/>
      <c r="I752" s="883"/>
      <c r="J752" s="883"/>
      <c r="K752" s="889"/>
      <c r="L752" s="883"/>
      <c r="M752" s="840"/>
      <c r="N752" s="696"/>
      <c r="O752" s="696"/>
      <c r="P752" s="696"/>
      <c r="Q752" s="696"/>
      <c r="R752" s="696"/>
      <c r="S752" s="696"/>
      <c r="T752" s="696"/>
      <c r="U752" s="696"/>
      <c r="V752" s="696"/>
      <c r="W752" s="696"/>
      <c r="X752" s="696"/>
      <c r="Y752" s="696"/>
      <c r="Z752" s="880"/>
      <c r="AA752" s="880"/>
      <c r="AB752" s="880"/>
      <c r="AC752" s="880"/>
      <c r="AD752" s="880"/>
      <c r="AE752" s="880"/>
      <c r="AF752" s="696"/>
      <c r="AG752" s="696"/>
      <c r="AH752" s="696"/>
      <c r="AI752" s="696"/>
      <c r="AJ752" s="696"/>
      <c r="AK752" s="696"/>
      <c r="AL752" s="696"/>
      <c r="AM752" s="696"/>
      <c r="AN752" s="696"/>
      <c r="AO752" s="696"/>
      <c r="AP752" s="696"/>
      <c r="AQ752" s="696"/>
      <c r="AR752" s="696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  <c r="BU752" s="34"/>
      <c r="BV752" s="34"/>
      <c r="BW752" s="34"/>
      <c r="BX752" s="34"/>
      <c r="BY752" s="34"/>
      <c r="BZ752" s="34"/>
      <c r="CA752" s="34"/>
      <c r="CB752" s="34"/>
      <c r="CC752" s="34"/>
      <c r="CD752" s="34"/>
      <c r="CE752" s="34"/>
      <c r="CF752" s="34"/>
      <c r="CG752" s="34"/>
      <c r="CH752" s="34"/>
    </row>
    <row r="753" spans="1:86" s="25" customFormat="1" ht="21.75" customHeight="1" x14ac:dyDescent="0.25">
      <c r="A753" s="881">
        <v>29</v>
      </c>
      <c r="B753" s="881">
        <v>304151</v>
      </c>
      <c r="C753" s="899" t="s">
        <v>264</v>
      </c>
      <c r="D753" s="887">
        <v>2.04</v>
      </c>
      <c r="E753" s="890">
        <v>28560</v>
      </c>
      <c r="F753" s="887">
        <v>2.04</v>
      </c>
      <c r="G753" s="890">
        <v>28560</v>
      </c>
      <c r="H753" s="881"/>
      <c r="I753" s="881"/>
      <c r="J753" s="881"/>
      <c r="K753" s="887"/>
      <c r="L753" s="881"/>
      <c r="M753" s="839"/>
      <c r="N753" s="695"/>
      <c r="O753" s="695"/>
      <c r="P753" s="695"/>
      <c r="Q753" s="695"/>
      <c r="R753" s="695"/>
      <c r="S753" s="777"/>
      <c r="T753" s="695"/>
      <c r="U753" s="695"/>
      <c r="V753" s="695"/>
      <c r="W753" s="695"/>
      <c r="X753" s="695"/>
      <c r="Y753" s="695"/>
      <c r="Z753" s="879"/>
      <c r="AA753" s="879"/>
      <c r="AB753" s="879"/>
      <c r="AC753" s="879"/>
      <c r="AD753" s="879"/>
      <c r="AE753" s="879"/>
      <c r="AF753" s="695"/>
      <c r="AG753" s="695"/>
      <c r="AH753" s="695"/>
      <c r="AI753" s="695"/>
      <c r="AJ753" s="695"/>
      <c r="AK753" s="695"/>
      <c r="AL753" s="695"/>
      <c r="AM753" s="695"/>
      <c r="AN753" s="695"/>
      <c r="AO753" s="695"/>
      <c r="AP753" s="695"/>
      <c r="AQ753" s="695"/>
      <c r="AR753" s="695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  <c r="BU753" s="34"/>
      <c r="BV753" s="34"/>
      <c r="BW753" s="34"/>
      <c r="BX753" s="34"/>
      <c r="BY753" s="34"/>
      <c r="BZ753" s="34"/>
      <c r="CA753" s="34"/>
      <c r="CB753" s="34"/>
      <c r="CC753" s="34"/>
      <c r="CD753" s="34"/>
      <c r="CE753" s="34"/>
      <c r="CF753" s="34"/>
      <c r="CG753" s="34"/>
      <c r="CH753" s="34"/>
    </row>
    <row r="754" spans="1:86" s="25" customFormat="1" ht="21.75" customHeight="1" x14ac:dyDescent="0.25">
      <c r="A754" s="883"/>
      <c r="B754" s="883"/>
      <c r="C754" s="900"/>
      <c r="D754" s="889"/>
      <c r="E754" s="892"/>
      <c r="F754" s="889"/>
      <c r="G754" s="892"/>
      <c r="H754" s="883"/>
      <c r="I754" s="883"/>
      <c r="J754" s="883"/>
      <c r="K754" s="889"/>
      <c r="L754" s="883"/>
      <c r="M754" s="840"/>
      <c r="N754" s="696"/>
      <c r="O754" s="696"/>
      <c r="P754" s="696"/>
      <c r="Q754" s="696"/>
      <c r="R754" s="696"/>
      <c r="S754" s="778"/>
      <c r="T754" s="696"/>
      <c r="U754" s="696"/>
      <c r="V754" s="696"/>
      <c r="W754" s="696"/>
      <c r="X754" s="696"/>
      <c r="Y754" s="696"/>
      <c r="Z754" s="880"/>
      <c r="AA754" s="880"/>
      <c r="AB754" s="880"/>
      <c r="AC754" s="880"/>
      <c r="AD754" s="880"/>
      <c r="AE754" s="880"/>
      <c r="AF754" s="696"/>
      <c r="AG754" s="696"/>
      <c r="AH754" s="696"/>
      <c r="AI754" s="696"/>
      <c r="AJ754" s="696"/>
      <c r="AK754" s="696"/>
      <c r="AL754" s="696"/>
      <c r="AM754" s="696"/>
      <c r="AN754" s="696"/>
      <c r="AO754" s="696"/>
      <c r="AP754" s="696"/>
      <c r="AQ754" s="696"/>
      <c r="AR754" s="696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  <c r="BU754" s="34"/>
      <c r="BV754" s="34"/>
      <c r="BW754" s="34"/>
      <c r="BX754" s="34"/>
      <c r="BY754" s="34"/>
      <c r="BZ754" s="34"/>
      <c r="CA754" s="34"/>
      <c r="CB754" s="34"/>
      <c r="CC754" s="34"/>
      <c r="CD754" s="34"/>
      <c r="CE754" s="34"/>
      <c r="CF754" s="34"/>
      <c r="CG754" s="34"/>
      <c r="CH754" s="34"/>
    </row>
    <row r="755" spans="1:86" s="25" customFormat="1" ht="21.75" customHeight="1" x14ac:dyDescent="0.25">
      <c r="A755" s="881">
        <v>30</v>
      </c>
      <c r="B755" s="881">
        <v>304153</v>
      </c>
      <c r="C755" s="899" t="s">
        <v>265</v>
      </c>
      <c r="D755" s="890">
        <v>1.1970000000000001</v>
      </c>
      <c r="E755" s="881">
        <v>11970</v>
      </c>
      <c r="F755" s="890">
        <v>1.1970000000000001</v>
      </c>
      <c r="G755" s="881">
        <v>11970</v>
      </c>
      <c r="H755" s="881"/>
      <c r="I755" s="881"/>
      <c r="J755" s="881"/>
      <c r="K755" s="887"/>
      <c r="L755" s="881"/>
      <c r="M755" s="839"/>
      <c r="N755" s="695"/>
      <c r="O755" s="695"/>
      <c r="P755" s="695"/>
      <c r="Q755" s="695"/>
      <c r="R755" s="695"/>
      <c r="S755" s="695"/>
      <c r="T755" s="695"/>
      <c r="U755" s="695"/>
      <c r="V755" s="695"/>
      <c r="W755" s="695"/>
      <c r="X755" s="695"/>
      <c r="Y755" s="695"/>
      <c r="Z755" s="695" t="s">
        <v>266</v>
      </c>
      <c r="AA755" s="695" t="s">
        <v>231</v>
      </c>
      <c r="AB755" s="695" t="s">
        <v>88</v>
      </c>
      <c r="AC755" s="309">
        <v>11970</v>
      </c>
      <c r="AD755" s="309" t="s">
        <v>216</v>
      </c>
      <c r="AE755" s="695">
        <v>7900.2</v>
      </c>
      <c r="AF755" s="695"/>
      <c r="AG755" s="695"/>
      <c r="AH755" s="695"/>
      <c r="AI755" s="695"/>
      <c r="AJ755" s="695"/>
      <c r="AK755" s="695"/>
      <c r="AL755" s="695"/>
      <c r="AM755" s="695"/>
      <c r="AN755" s="695"/>
      <c r="AO755" s="695"/>
      <c r="AP755" s="695"/>
      <c r="AQ755" s="695"/>
      <c r="AR755" s="695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  <c r="BU755" s="34"/>
      <c r="BV755" s="34"/>
      <c r="BW755" s="34"/>
      <c r="BX755" s="34"/>
      <c r="BY755" s="34"/>
      <c r="BZ755" s="34"/>
      <c r="CA755" s="34"/>
      <c r="CB755" s="34"/>
      <c r="CC755" s="34"/>
      <c r="CD755" s="34"/>
      <c r="CE755" s="34"/>
      <c r="CF755" s="34"/>
      <c r="CG755" s="34"/>
      <c r="CH755" s="34"/>
    </row>
    <row r="756" spans="1:86" s="25" customFormat="1" ht="21.75" customHeight="1" x14ac:dyDescent="0.25">
      <c r="A756" s="883"/>
      <c r="B756" s="883"/>
      <c r="C756" s="900"/>
      <c r="D756" s="892"/>
      <c r="E756" s="883"/>
      <c r="F756" s="892"/>
      <c r="G756" s="883"/>
      <c r="H756" s="883"/>
      <c r="I756" s="883"/>
      <c r="J756" s="883"/>
      <c r="K756" s="889"/>
      <c r="L756" s="883"/>
      <c r="M756" s="840"/>
      <c r="N756" s="696"/>
      <c r="O756" s="696"/>
      <c r="P756" s="696"/>
      <c r="Q756" s="696"/>
      <c r="R756" s="696"/>
      <c r="S756" s="696"/>
      <c r="T756" s="696"/>
      <c r="U756" s="696"/>
      <c r="V756" s="696"/>
      <c r="W756" s="696"/>
      <c r="X756" s="696"/>
      <c r="Y756" s="696"/>
      <c r="Z756" s="696"/>
      <c r="AA756" s="696"/>
      <c r="AB756" s="696"/>
      <c r="AC756" s="309">
        <v>0.997</v>
      </c>
      <c r="AD756" s="309" t="s">
        <v>209</v>
      </c>
      <c r="AE756" s="696"/>
      <c r="AF756" s="696"/>
      <c r="AG756" s="696"/>
      <c r="AH756" s="696"/>
      <c r="AI756" s="696"/>
      <c r="AJ756" s="696"/>
      <c r="AK756" s="696"/>
      <c r="AL756" s="696"/>
      <c r="AM756" s="696"/>
      <c r="AN756" s="696"/>
      <c r="AO756" s="696"/>
      <c r="AP756" s="696"/>
      <c r="AQ756" s="696"/>
      <c r="AR756" s="696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  <c r="BU756" s="34"/>
      <c r="BV756" s="34"/>
      <c r="BW756" s="34"/>
      <c r="BX756" s="34"/>
      <c r="BY756" s="34"/>
      <c r="BZ756" s="34"/>
      <c r="CA756" s="34"/>
      <c r="CB756" s="34"/>
      <c r="CC756" s="34"/>
      <c r="CD756" s="34"/>
      <c r="CE756" s="34"/>
      <c r="CF756" s="34"/>
      <c r="CG756" s="34"/>
      <c r="CH756" s="34"/>
    </row>
    <row r="757" spans="1:86" s="25" customFormat="1" ht="21.75" customHeight="1" x14ac:dyDescent="0.25">
      <c r="A757" s="881">
        <v>31</v>
      </c>
      <c r="B757" s="881">
        <v>1988851</v>
      </c>
      <c r="C757" s="899" t="s">
        <v>267</v>
      </c>
      <c r="D757" s="887">
        <v>1.6</v>
      </c>
      <c r="E757" s="887">
        <v>9600</v>
      </c>
      <c r="F757" s="887">
        <v>1.6</v>
      </c>
      <c r="G757" s="887">
        <v>9600</v>
      </c>
      <c r="H757" s="881"/>
      <c r="I757" s="881"/>
      <c r="J757" s="881"/>
      <c r="K757" s="887"/>
      <c r="L757" s="881"/>
      <c r="M757" s="839"/>
      <c r="N757" s="695"/>
      <c r="O757" s="695"/>
      <c r="P757" s="695"/>
      <c r="Q757" s="695"/>
      <c r="R757" s="695"/>
      <c r="S757" s="695"/>
      <c r="T757" s="695" t="s">
        <v>268</v>
      </c>
      <c r="U757" s="695" t="s">
        <v>269</v>
      </c>
      <c r="V757" s="695" t="s">
        <v>88</v>
      </c>
      <c r="W757" s="309">
        <v>9600</v>
      </c>
      <c r="X757" s="309" t="s">
        <v>216</v>
      </c>
      <c r="Y757" s="777">
        <v>6336</v>
      </c>
      <c r="Z757" s="695"/>
      <c r="AA757" s="695"/>
      <c r="AB757" s="695"/>
      <c r="AC757" s="695"/>
      <c r="AD757" s="695"/>
      <c r="AE757" s="777"/>
      <c r="AF757" s="695"/>
      <c r="AG757" s="695"/>
      <c r="AH757" s="695"/>
      <c r="AI757" s="695"/>
      <c r="AJ757" s="695"/>
      <c r="AK757" s="777"/>
      <c r="AL757" s="695"/>
      <c r="AM757" s="695"/>
      <c r="AN757" s="695"/>
      <c r="AO757" s="695"/>
      <c r="AP757" s="695"/>
      <c r="AQ757" s="695"/>
      <c r="AR757" s="695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  <c r="BU757" s="34"/>
      <c r="BV757" s="34"/>
      <c r="BW757" s="34"/>
      <c r="BX757" s="34"/>
      <c r="BY757" s="34"/>
      <c r="BZ757" s="34"/>
      <c r="CA757" s="34"/>
      <c r="CB757" s="34"/>
      <c r="CC757" s="34"/>
      <c r="CD757" s="34"/>
      <c r="CE757" s="34"/>
      <c r="CF757" s="34"/>
      <c r="CG757" s="34"/>
      <c r="CH757" s="34"/>
    </row>
    <row r="758" spans="1:86" s="25" customFormat="1" ht="21.75" customHeight="1" x14ac:dyDescent="0.25">
      <c r="A758" s="883"/>
      <c r="B758" s="883"/>
      <c r="C758" s="900"/>
      <c r="D758" s="889"/>
      <c r="E758" s="889"/>
      <c r="F758" s="889"/>
      <c r="G758" s="889"/>
      <c r="H758" s="883"/>
      <c r="I758" s="883"/>
      <c r="J758" s="883"/>
      <c r="K758" s="889"/>
      <c r="L758" s="883"/>
      <c r="M758" s="840"/>
      <c r="N758" s="696"/>
      <c r="O758" s="696"/>
      <c r="P758" s="696"/>
      <c r="Q758" s="696"/>
      <c r="R758" s="696"/>
      <c r="S758" s="696"/>
      <c r="T758" s="696"/>
      <c r="U758" s="696"/>
      <c r="V758" s="696"/>
      <c r="W758" s="309">
        <v>1.2</v>
      </c>
      <c r="X758" s="309" t="s">
        <v>209</v>
      </c>
      <c r="Y758" s="778"/>
      <c r="Z758" s="696"/>
      <c r="AA758" s="696"/>
      <c r="AB758" s="696"/>
      <c r="AC758" s="696"/>
      <c r="AD758" s="696"/>
      <c r="AE758" s="778"/>
      <c r="AF758" s="696"/>
      <c r="AG758" s="696"/>
      <c r="AH758" s="696"/>
      <c r="AI758" s="696"/>
      <c r="AJ758" s="696"/>
      <c r="AK758" s="778"/>
      <c r="AL758" s="696"/>
      <c r="AM758" s="696"/>
      <c r="AN758" s="696"/>
      <c r="AO758" s="696"/>
      <c r="AP758" s="696"/>
      <c r="AQ758" s="696"/>
      <c r="AR758" s="696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  <c r="BY758" s="34"/>
      <c r="BZ758" s="34"/>
      <c r="CA758" s="34"/>
      <c r="CB758" s="34"/>
      <c r="CC758" s="34"/>
      <c r="CD758" s="34"/>
      <c r="CE758" s="34"/>
      <c r="CF758" s="34"/>
      <c r="CG758" s="34"/>
      <c r="CH758" s="34"/>
    </row>
    <row r="759" spans="1:86" s="25" customFormat="1" ht="21.75" customHeight="1" x14ac:dyDescent="0.25">
      <c r="A759" s="881">
        <v>32</v>
      </c>
      <c r="B759" s="881">
        <v>304154</v>
      </c>
      <c r="C759" s="899" t="s">
        <v>270</v>
      </c>
      <c r="D759" s="890">
        <v>1.1439999999999999</v>
      </c>
      <c r="E759" s="881">
        <v>9152</v>
      </c>
      <c r="F759" s="890">
        <v>1.1439999999999999</v>
      </c>
      <c r="G759" s="881">
        <v>9152</v>
      </c>
      <c r="H759" s="881"/>
      <c r="I759" s="881"/>
      <c r="J759" s="881"/>
      <c r="K759" s="887"/>
      <c r="L759" s="881"/>
      <c r="M759" s="839"/>
      <c r="N759" s="695"/>
      <c r="O759" s="695"/>
      <c r="P759" s="695"/>
      <c r="Q759" s="695"/>
      <c r="R759" s="695"/>
      <c r="S759" s="695"/>
      <c r="T759" s="695"/>
      <c r="U759" s="695"/>
      <c r="V759" s="695"/>
      <c r="W759" s="695"/>
      <c r="X759" s="695"/>
      <c r="Y759" s="695"/>
      <c r="Z759" s="695"/>
      <c r="AA759" s="695"/>
      <c r="AB759" s="695"/>
      <c r="AC759" s="695"/>
      <c r="AD759" s="695"/>
      <c r="AE759" s="695"/>
      <c r="AF759" s="695" t="s">
        <v>238</v>
      </c>
      <c r="AG759" s="695" t="s">
        <v>221</v>
      </c>
      <c r="AH759" s="695" t="s">
        <v>88</v>
      </c>
      <c r="AI759" s="309">
        <v>9152</v>
      </c>
      <c r="AJ759" s="309" t="s">
        <v>216</v>
      </c>
      <c r="AK759" s="695">
        <v>6040.32</v>
      </c>
      <c r="AL759" s="695"/>
      <c r="AM759" s="695"/>
      <c r="AN759" s="695"/>
      <c r="AO759" s="695"/>
      <c r="AP759" s="695"/>
      <c r="AQ759" s="695"/>
      <c r="AR759" s="695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  <c r="BU759" s="34"/>
      <c r="BV759" s="34"/>
      <c r="BW759" s="34"/>
      <c r="BX759" s="34"/>
      <c r="BY759" s="34"/>
      <c r="BZ759" s="34"/>
      <c r="CA759" s="34"/>
      <c r="CB759" s="34"/>
      <c r="CC759" s="34"/>
      <c r="CD759" s="34"/>
      <c r="CE759" s="34"/>
      <c r="CF759" s="34"/>
      <c r="CG759" s="34"/>
      <c r="CH759" s="34"/>
    </row>
    <row r="760" spans="1:86" s="25" customFormat="1" ht="21.75" customHeight="1" x14ac:dyDescent="0.25">
      <c r="A760" s="883"/>
      <c r="B760" s="883"/>
      <c r="C760" s="900"/>
      <c r="D760" s="892"/>
      <c r="E760" s="883"/>
      <c r="F760" s="892"/>
      <c r="G760" s="883"/>
      <c r="H760" s="883"/>
      <c r="I760" s="883"/>
      <c r="J760" s="883"/>
      <c r="K760" s="889"/>
      <c r="L760" s="883"/>
      <c r="M760" s="840"/>
      <c r="N760" s="696"/>
      <c r="O760" s="696"/>
      <c r="P760" s="696"/>
      <c r="Q760" s="696"/>
      <c r="R760" s="696"/>
      <c r="S760" s="696"/>
      <c r="T760" s="696"/>
      <c r="U760" s="696"/>
      <c r="V760" s="696"/>
      <c r="W760" s="696"/>
      <c r="X760" s="696"/>
      <c r="Y760" s="696"/>
      <c r="Z760" s="696"/>
      <c r="AA760" s="696"/>
      <c r="AB760" s="696"/>
      <c r="AC760" s="696"/>
      <c r="AD760" s="696"/>
      <c r="AE760" s="696"/>
      <c r="AF760" s="696"/>
      <c r="AG760" s="696"/>
      <c r="AH760" s="696"/>
      <c r="AI760" s="309">
        <v>0.74399999999999999</v>
      </c>
      <c r="AJ760" s="309" t="s">
        <v>209</v>
      </c>
      <c r="AK760" s="696"/>
      <c r="AL760" s="696"/>
      <c r="AM760" s="696"/>
      <c r="AN760" s="696"/>
      <c r="AO760" s="696"/>
      <c r="AP760" s="696"/>
      <c r="AQ760" s="696"/>
      <c r="AR760" s="696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  <c r="BU760" s="34"/>
      <c r="BV760" s="34"/>
      <c r="BW760" s="34"/>
      <c r="BX760" s="34"/>
      <c r="BY760" s="34"/>
      <c r="BZ760" s="34"/>
      <c r="CA760" s="34"/>
      <c r="CB760" s="34"/>
      <c r="CC760" s="34"/>
      <c r="CD760" s="34"/>
      <c r="CE760" s="34"/>
      <c r="CF760" s="34"/>
      <c r="CG760" s="34"/>
      <c r="CH760" s="34"/>
    </row>
    <row r="761" spans="1:86" s="25" customFormat="1" ht="21.75" customHeight="1" x14ac:dyDescent="0.25">
      <c r="A761" s="881">
        <v>33</v>
      </c>
      <c r="B761" s="881">
        <v>299793</v>
      </c>
      <c r="C761" s="899" t="s">
        <v>271</v>
      </c>
      <c r="D761" s="890">
        <v>1.145</v>
      </c>
      <c r="E761" s="881">
        <v>6870</v>
      </c>
      <c r="F761" s="890">
        <v>1.145</v>
      </c>
      <c r="G761" s="881">
        <v>6870</v>
      </c>
      <c r="H761" s="881"/>
      <c r="I761" s="881"/>
      <c r="J761" s="881"/>
      <c r="K761" s="887"/>
      <c r="L761" s="881"/>
      <c r="M761" s="839"/>
      <c r="N761" s="695"/>
      <c r="O761" s="695"/>
      <c r="P761" s="695"/>
      <c r="Q761" s="695"/>
      <c r="R761" s="695"/>
      <c r="S761" s="695"/>
      <c r="T761" s="695"/>
      <c r="U761" s="695"/>
      <c r="V761" s="695"/>
      <c r="W761" s="695"/>
      <c r="X761" s="695"/>
      <c r="Y761" s="695"/>
      <c r="Z761" s="695" t="s">
        <v>272</v>
      </c>
      <c r="AA761" s="695" t="s">
        <v>213</v>
      </c>
      <c r="AB761" s="695" t="s">
        <v>88</v>
      </c>
      <c r="AC761" s="309">
        <v>6870</v>
      </c>
      <c r="AD761" s="309" t="s">
        <v>216</v>
      </c>
      <c r="AE761" s="695">
        <v>4534.2</v>
      </c>
      <c r="AF761" s="695"/>
      <c r="AG761" s="695"/>
      <c r="AH761" s="695"/>
      <c r="AI761" s="695"/>
      <c r="AJ761" s="695"/>
      <c r="AK761" s="695"/>
      <c r="AL761" s="695"/>
      <c r="AM761" s="695"/>
      <c r="AN761" s="695"/>
      <c r="AO761" s="695"/>
      <c r="AP761" s="695"/>
      <c r="AQ761" s="695"/>
      <c r="AR761" s="695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  <c r="BU761" s="34"/>
      <c r="BV761" s="34"/>
      <c r="BW761" s="34"/>
      <c r="BX761" s="34"/>
      <c r="BY761" s="34"/>
      <c r="BZ761" s="34"/>
      <c r="CA761" s="34"/>
      <c r="CB761" s="34"/>
      <c r="CC761" s="34"/>
      <c r="CD761" s="34"/>
      <c r="CE761" s="34"/>
      <c r="CF761" s="34"/>
      <c r="CG761" s="34"/>
      <c r="CH761" s="34"/>
    </row>
    <row r="762" spans="1:86" s="25" customFormat="1" ht="21.75" customHeight="1" x14ac:dyDescent="0.25">
      <c r="A762" s="883"/>
      <c r="B762" s="883"/>
      <c r="C762" s="900"/>
      <c r="D762" s="892"/>
      <c r="E762" s="883"/>
      <c r="F762" s="892"/>
      <c r="G762" s="883"/>
      <c r="H762" s="883"/>
      <c r="I762" s="883"/>
      <c r="J762" s="883"/>
      <c r="K762" s="889"/>
      <c r="L762" s="883"/>
      <c r="M762" s="840"/>
      <c r="N762" s="696"/>
      <c r="O762" s="696"/>
      <c r="P762" s="696"/>
      <c r="Q762" s="696"/>
      <c r="R762" s="696"/>
      <c r="S762" s="696"/>
      <c r="T762" s="696"/>
      <c r="U762" s="696"/>
      <c r="V762" s="696"/>
      <c r="W762" s="696"/>
      <c r="X762" s="696"/>
      <c r="Y762" s="696"/>
      <c r="Z762" s="696"/>
      <c r="AA762" s="696"/>
      <c r="AB762" s="696"/>
      <c r="AC762" s="309">
        <v>0.64500000000000002</v>
      </c>
      <c r="AD762" s="309" t="s">
        <v>209</v>
      </c>
      <c r="AE762" s="696"/>
      <c r="AF762" s="696"/>
      <c r="AG762" s="696"/>
      <c r="AH762" s="696"/>
      <c r="AI762" s="696"/>
      <c r="AJ762" s="696"/>
      <c r="AK762" s="696"/>
      <c r="AL762" s="696"/>
      <c r="AM762" s="696"/>
      <c r="AN762" s="696"/>
      <c r="AO762" s="696"/>
      <c r="AP762" s="696"/>
      <c r="AQ762" s="696"/>
      <c r="AR762" s="696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  <c r="BU762" s="34"/>
      <c r="BV762" s="34"/>
      <c r="BW762" s="34"/>
      <c r="BX762" s="34"/>
      <c r="BY762" s="34"/>
      <c r="BZ762" s="34"/>
      <c r="CA762" s="34"/>
      <c r="CB762" s="34"/>
      <c r="CC762" s="34"/>
      <c r="CD762" s="34"/>
      <c r="CE762" s="34"/>
      <c r="CF762" s="34"/>
      <c r="CG762" s="34"/>
      <c r="CH762" s="34"/>
    </row>
    <row r="763" spans="1:86" s="25" customFormat="1" ht="21.75" customHeight="1" x14ac:dyDescent="0.25">
      <c r="A763" s="881">
        <v>34</v>
      </c>
      <c r="B763" s="881">
        <v>304165</v>
      </c>
      <c r="C763" s="899" t="s">
        <v>273</v>
      </c>
      <c r="D763" s="887">
        <v>1.1619999999999999</v>
      </c>
      <c r="E763" s="890">
        <v>13794</v>
      </c>
      <c r="F763" s="887">
        <v>1.1619999999999999</v>
      </c>
      <c r="G763" s="890">
        <v>13794</v>
      </c>
      <c r="H763" s="867"/>
      <c r="I763" s="867"/>
      <c r="J763" s="867"/>
      <c r="K763" s="865"/>
      <c r="L763" s="926"/>
      <c r="M763" s="869"/>
      <c r="N763" s="928" t="s">
        <v>169</v>
      </c>
      <c r="O763" s="928" t="s">
        <v>229</v>
      </c>
      <c r="P763" s="928" t="s">
        <v>88</v>
      </c>
      <c r="Q763" s="561">
        <v>1.1950000000000001</v>
      </c>
      <c r="R763" s="561" t="s">
        <v>209</v>
      </c>
      <c r="S763" s="930"/>
      <c r="T763" s="695"/>
      <c r="U763" s="695"/>
      <c r="V763" s="695"/>
      <c r="W763" s="695"/>
      <c r="X763" s="695"/>
      <c r="Y763" s="695"/>
      <c r="Z763" s="879"/>
      <c r="AA763" s="879"/>
      <c r="AB763" s="879"/>
      <c r="AC763" s="879"/>
      <c r="AD763" s="879"/>
      <c r="AE763" s="879"/>
      <c r="AF763" s="695"/>
      <c r="AG763" s="695"/>
      <c r="AH763" s="695"/>
      <c r="AI763" s="695"/>
      <c r="AJ763" s="695"/>
      <c r="AK763" s="695"/>
      <c r="AL763" s="910"/>
      <c r="AM763" s="910"/>
      <c r="AN763" s="910" t="s">
        <v>88</v>
      </c>
      <c r="AO763" s="194">
        <v>13794</v>
      </c>
      <c r="AP763" s="190" t="s">
        <v>712</v>
      </c>
      <c r="AQ763" s="912">
        <v>9104.0400000000009</v>
      </c>
      <c r="AR763" s="695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  <c r="BU763" s="34"/>
      <c r="BV763" s="34"/>
      <c r="BW763" s="34"/>
      <c r="BX763" s="34"/>
      <c r="BY763" s="34"/>
      <c r="BZ763" s="34"/>
      <c r="CA763" s="34"/>
      <c r="CB763" s="34"/>
      <c r="CC763" s="34"/>
      <c r="CD763" s="34"/>
      <c r="CE763" s="34"/>
      <c r="CF763" s="34"/>
      <c r="CG763" s="34"/>
      <c r="CH763" s="34"/>
    </row>
    <row r="764" spans="1:86" s="25" customFormat="1" ht="21.75" customHeight="1" x14ac:dyDescent="0.25">
      <c r="A764" s="883"/>
      <c r="B764" s="883"/>
      <c r="C764" s="900"/>
      <c r="D764" s="889"/>
      <c r="E764" s="892"/>
      <c r="F764" s="889"/>
      <c r="G764" s="892"/>
      <c r="H764" s="868"/>
      <c r="I764" s="868"/>
      <c r="J764" s="868"/>
      <c r="K764" s="866"/>
      <c r="L764" s="927"/>
      <c r="M764" s="870"/>
      <c r="N764" s="929"/>
      <c r="O764" s="929"/>
      <c r="P764" s="929"/>
      <c r="Q764" s="561">
        <v>16719</v>
      </c>
      <c r="R764" s="561" t="s">
        <v>224</v>
      </c>
      <c r="S764" s="931"/>
      <c r="T764" s="696"/>
      <c r="U764" s="696"/>
      <c r="V764" s="696"/>
      <c r="W764" s="696"/>
      <c r="X764" s="696"/>
      <c r="Y764" s="696"/>
      <c r="Z764" s="880"/>
      <c r="AA764" s="880"/>
      <c r="AB764" s="880"/>
      <c r="AC764" s="880"/>
      <c r="AD764" s="880"/>
      <c r="AE764" s="880"/>
      <c r="AF764" s="696"/>
      <c r="AG764" s="696"/>
      <c r="AH764" s="696"/>
      <c r="AI764" s="696"/>
      <c r="AJ764" s="696"/>
      <c r="AK764" s="696"/>
      <c r="AL764" s="911"/>
      <c r="AM764" s="911"/>
      <c r="AN764" s="911"/>
      <c r="AO764" s="194">
        <v>0.72043999999999997</v>
      </c>
      <c r="AP764" s="191" t="s">
        <v>209</v>
      </c>
      <c r="AQ764" s="913"/>
      <c r="AR764" s="696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  <c r="BU764" s="34"/>
      <c r="BV764" s="34"/>
      <c r="BW764" s="34"/>
      <c r="BX764" s="34"/>
      <c r="BY764" s="34"/>
      <c r="BZ764" s="34"/>
      <c r="CA764" s="34"/>
      <c r="CB764" s="34"/>
      <c r="CC764" s="34"/>
      <c r="CD764" s="34"/>
      <c r="CE764" s="34"/>
      <c r="CF764" s="34"/>
      <c r="CG764" s="34"/>
      <c r="CH764" s="34"/>
    </row>
    <row r="765" spans="1:86" s="25" customFormat="1" ht="19.5" customHeight="1" x14ac:dyDescent="0.25">
      <c r="A765" s="881">
        <v>35</v>
      </c>
      <c r="B765" s="881">
        <v>304188</v>
      </c>
      <c r="C765" s="899" t="s">
        <v>274</v>
      </c>
      <c r="D765" s="887">
        <v>1.4390000000000001</v>
      </c>
      <c r="E765" s="890">
        <v>11512</v>
      </c>
      <c r="F765" s="887">
        <v>1.4390000000000001</v>
      </c>
      <c r="G765" s="890">
        <v>11512</v>
      </c>
      <c r="H765" s="867"/>
      <c r="I765" s="867"/>
      <c r="J765" s="863"/>
      <c r="K765" s="917"/>
      <c r="L765" s="867"/>
      <c r="M765" s="920"/>
      <c r="N765" s="695"/>
      <c r="O765" s="695"/>
      <c r="P765" s="760"/>
      <c r="Q765" s="309"/>
      <c r="R765" s="309"/>
      <c r="S765" s="695"/>
      <c r="T765" s="695" t="s">
        <v>240</v>
      </c>
      <c r="U765" s="695" t="s">
        <v>169</v>
      </c>
      <c r="V765" s="760" t="s">
        <v>11</v>
      </c>
      <c r="W765" s="695">
        <v>1</v>
      </c>
      <c r="X765" s="695" t="s">
        <v>12</v>
      </c>
      <c r="Y765" s="777">
        <v>1000</v>
      </c>
      <c r="Z765" s="879"/>
      <c r="AA765" s="879"/>
      <c r="AB765" s="771"/>
      <c r="AC765" s="879"/>
      <c r="AD765" s="879"/>
      <c r="AE765" s="903"/>
      <c r="AF765" s="695"/>
      <c r="AG765" s="695"/>
      <c r="AH765" s="695"/>
      <c r="AI765" s="695"/>
      <c r="AJ765" s="695"/>
      <c r="AK765" s="695"/>
      <c r="AL765" s="695"/>
      <c r="AM765" s="695"/>
      <c r="AN765" s="695"/>
      <c r="AO765" s="695"/>
      <c r="AP765" s="695"/>
      <c r="AQ765" s="695"/>
      <c r="AR765" s="695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  <c r="BU765" s="34"/>
      <c r="BV765" s="34"/>
      <c r="BW765" s="34"/>
      <c r="BX765" s="34"/>
      <c r="BY765" s="34"/>
      <c r="BZ765" s="34"/>
      <c r="CA765" s="34"/>
      <c r="CB765" s="34"/>
      <c r="CC765" s="34"/>
      <c r="CD765" s="34"/>
      <c r="CE765" s="34"/>
      <c r="CF765" s="34"/>
      <c r="CG765" s="34"/>
      <c r="CH765" s="34"/>
    </row>
    <row r="766" spans="1:86" s="25" customFormat="1" ht="23.25" customHeight="1" x14ac:dyDescent="0.25">
      <c r="A766" s="882"/>
      <c r="B766" s="882"/>
      <c r="C766" s="914"/>
      <c r="D766" s="888"/>
      <c r="E766" s="891"/>
      <c r="F766" s="888"/>
      <c r="G766" s="891"/>
      <c r="H766" s="915"/>
      <c r="I766" s="915"/>
      <c r="J766" s="916"/>
      <c r="K766" s="918"/>
      <c r="L766" s="915"/>
      <c r="M766" s="921"/>
      <c r="N766" s="907"/>
      <c r="O766" s="907"/>
      <c r="P766" s="761"/>
      <c r="Q766" s="309"/>
      <c r="R766" s="309"/>
      <c r="S766" s="696"/>
      <c r="T766" s="907"/>
      <c r="U766" s="907"/>
      <c r="V766" s="923"/>
      <c r="W766" s="907"/>
      <c r="X766" s="907"/>
      <c r="Y766" s="924"/>
      <c r="Z766" s="905"/>
      <c r="AA766" s="905"/>
      <c r="AB766" s="925"/>
      <c r="AC766" s="905"/>
      <c r="AD766" s="905"/>
      <c r="AE766" s="906"/>
      <c r="AF766" s="907"/>
      <c r="AG766" s="907"/>
      <c r="AH766" s="907"/>
      <c r="AI766" s="907"/>
      <c r="AJ766" s="907"/>
      <c r="AK766" s="907"/>
      <c r="AL766" s="907"/>
      <c r="AM766" s="907"/>
      <c r="AN766" s="907"/>
      <c r="AO766" s="907"/>
      <c r="AP766" s="907"/>
      <c r="AQ766" s="907"/>
      <c r="AR766" s="907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  <c r="BU766" s="34"/>
      <c r="BV766" s="34"/>
      <c r="BW766" s="34"/>
      <c r="BX766" s="34"/>
      <c r="BY766" s="34"/>
      <c r="BZ766" s="34"/>
      <c r="CA766" s="34"/>
      <c r="CB766" s="34"/>
      <c r="CC766" s="34"/>
      <c r="CD766" s="34"/>
      <c r="CE766" s="34"/>
      <c r="CF766" s="34"/>
      <c r="CG766" s="34"/>
      <c r="CH766" s="34"/>
    </row>
    <row r="767" spans="1:86" s="25" customFormat="1" ht="42.75" customHeight="1" x14ac:dyDescent="0.25">
      <c r="A767" s="883"/>
      <c r="B767" s="883"/>
      <c r="C767" s="900"/>
      <c r="D767" s="889"/>
      <c r="E767" s="892"/>
      <c r="F767" s="889"/>
      <c r="G767" s="892"/>
      <c r="H767" s="868"/>
      <c r="I767" s="868"/>
      <c r="J767" s="864"/>
      <c r="K767" s="919"/>
      <c r="L767" s="868"/>
      <c r="M767" s="922"/>
      <c r="N767" s="696"/>
      <c r="O767" s="696"/>
      <c r="P767" s="311"/>
      <c r="Q767" s="309"/>
      <c r="R767" s="309"/>
      <c r="S767" s="160"/>
      <c r="T767" s="696"/>
      <c r="U767" s="696"/>
      <c r="V767" s="761"/>
      <c r="W767" s="696"/>
      <c r="X767" s="696"/>
      <c r="Y767" s="778"/>
      <c r="Z767" s="880"/>
      <c r="AA767" s="880"/>
      <c r="AB767" s="772"/>
      <c r="AC767" s="880"/>
      <c r="AD767" s="880"/>
      <c r="AE767" s="904"/>
      <c r="AF767" s="696"/>
      <c r="AG767" s="696"/>
      <c r="AH767" s="696"/>
      <c r="AI767" s="696"/>
      <c r="AJ767" s="696"/>
      <c r="AK767" s="696"/>
      <c r="AL767" s="696"/>
      <c r="AM767" s="696"/>
      <c r="AN767" s="696"/>
      <c r="AO767" s="696"/>
      <c r="AP767" s="696"/>
      <c r="AQ767" s="696"/>
      <c r="AR767" s="696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  <c r="BU767" s="34"/>
      <c r="BV767" s="34"/>
      <c r="BW767" s="34"/>
      <c r="BX767" s="34"/>
      <c r="BY767" s="34"/>
      <c r="BZ767" s="34"/>
      <c r="CA767" s="34"/>
      <c r="CB767" s="34"/>
      <c r="CC767" s="34"/>
      <c r="CD767" s="34"/>
      <c r="CE767" s="34"/>
      <c r="CF767" s="34"/>
      <c r="CG767" s="34"/>
      <c r="CH767" s="34"/>
    </row>
    <row r="768" spans="1:86" s="25" customFormat="1" ht="18.75" customHeight="1" x14ac:dyDescent="0.25">
      <c r="A768" s="881">
        <v>36</v>
      </c>
      <c r="B768" s="881">
        <v>299905</v>
      </c>
      <c r="C768" s="884" t="s">
        <v>275</v>
      </c>
      <c r="D768" s="887">
        <v>4.5039999999999996</v>
      </c>
      <c r="E768" s="890">
        <v>42788</v>
      </c>
      <c r="F768" s="887">
        <v>4.5039999999999996</v>
      </c>
      <c r="G768" s="890">
        <v>42788</v>
      </c>
      <c r="H768" s="881"/>
      <c r="I768" s="881"/>
      <c r="J768" s="881"/>
      <c r="K768" s="887"/>
      <c r="L768" s="881"/>
      <c r="M768" s="839"/>
      <c r="N768" s="908" t="s">
        <v>184</v>
      </c>
      <c r="O768" s="908" t="s">
        <v>181</v>
      </c>
      <c r="P768" s="908" t="s">
        <v>88</v>
      </c>
      <c r="Q768" s="561">
        <v>1.367</v>
      </c>
      <c r="R768" s="561" t="s">
        <v>209</v>
      </c>
      <c r="S768" s="908"/>
      <c r="T768" s="309" t="s">
        <v>228</v>
      </c>
      <c r="U768" s="309" t="s">
        <v>220</v>
      </c>
      <c r="V768" s="760" t="s">
        <v>11</v>
      </c>
      <c r="W768" s="695">
        <v>2</v>
      </c>
      <c r="X768" s="695" t="s">
        <v>12</v>
      </c>
      <c r="Y768" s="777">
        <v>2000</v>
      </c>
      <c r="Z768" s="695"/>
      <c r="AA768" s="695"/>
      <c r="AB768" s="695"/>
      <c r="AC768" s="695"/>
      <c r="AD768" s="695"/>
      <c r="AE768" s="695"/>
      <c r="AF768" s="695" t="s">
        <v>184</v>
      </c>
      <c r="AG768" s="695" t="s">
        <v>220</v>
      </c>
      <c r="AH768" s="695" t="s">
        <v>88</v>
      </c>
      <c r="AI768" s="309">
        <v>35204</v>
      </c>
      <c r="AJ768" s="309" t="s">
        <v>216</v>
      </c>
      <c r="AK768" s="695">
        <v>23234.639999999999</v>
      </c>
      <c r="AL768" s="695"/>
      <c r="AM768" s="695"/>
      <c r="AN768" s="695"/>
      <c r="AO768" s="695"/>
      <c r="AP768" s="695"/>
      <c r="AQ768" s="777"/>
      <c r="AR768" s="695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  <c r="BU768" s="34"/>
      <c r="BV768" s="34"/>
      <c r="BW768" s="34"/>
      <c r="BX768" s="34"/>
      <c r="BY768" s="34"/>
      <c r="BZ768" s="34"/>
      <c r="CA768" s="34"/>
      <c r="CB768" s="34"/>
      <c r="CC768" s="34"/>
      <c r="CD768" s="34"/>
      <c r="CE768" s="34"/>
      <c r="CF768" s="34"/>
      <c r="CG768" s="34"/>
      <c r="CH768" s="34"/>
    </row>
    <row r="769" spans="1:86" s="25" customFormat="1" ht="18.75" customHeight="1" x14ac:dyDescent="0.25">
      <c r="A769" s="882"/>
      <c r="B769" s="882"/>
      <c r="C769" s="885"/>
      <c r="D769" s="888"/>
      <c r="E769" s="891"/>
      <c r="F769" s="888"/>
      <c r="G769" s="891"/>
      <c r="H769" s="883"/>
      <c r="I769" s="883"/>
      <c r="J769" s="883"/>
      <c r="K769" s="889"/>
      <c r="L769" s="883"/>
      <c r="M769" s="840"/>
      <c r="N769" s="909"/>
      <c r="O769" s="909"/>
      <c r="P769" s="909"/>
      <c r="Q769" s="561">
        <v>19742</v>
      </c>
      <c r="R769" s="561" t="s">
        <v>224</v>
      </c>
      <c r="S769" s="909"/>
      <c r="T769" s="309" t="s">
        <v>228</v>
      </c>
      <c r="U769" s="309" t="s">
        <v>276</v>
      </c>
      <c r="V769" s="761"/>
      <c r="W769" s="696"/>
      <c r="X769" s="696"/>
      <c r="Y769" s="778"/>
      <c r="Z769" s="696"/>
      <c r="AA769" s="696"/>
      <c r="AB769" s="696"/>
      <c r="AC769" s="696"/>
      <c r="AD769" s="696"/>
      <c r="AE769" s="696"/>
      <c r="AF769" s="696"/>
      <c r="AG769" s="696"/>
      <c r="AH769" s="696"/>
      <c r="AI769" s="309">
        <v>2.7080000000000002</v>
      </c>
      <c r="AJ769" s="309" t="s">
        <v>209</v>
      </c>
      <c r="AK769" s="696"/>
      <c r="AL769" s="696"/>
      <c r="AM769" s="696"/>
      <c r="AN769" s="696"/>
      <c r="AO769" s="696"/>
      <c r="AP769" s="696"/>
      <c r="AQ769" s="778"/>
      <c r="AR769" s="696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  <c r="BU769" s="34"/>
      <c r="BV769" s="34"/>
      <c r="BW769" s="34"/>
      <c r="BX769" s="34"/>
      <c r="BY769" s="34"/>
      <c r="BZ769" s="34"/>
      <c r="CA769" s="34"/>
      <c r="CB769" s="34"/>
      <c r="CC769" s="34"/>
      <c r="CD769" s="34"/>
      <c r="CE769" s="34"/>
      <c r="CF769" s="34"/>
      <c r="CG769" s="34"/>
      <c r="CH769" s="34"/>
    </row>
    <row r="770" spans="1:86" s="25" customFormat="1" ht="17.25" customHeight="1" x14ac:dyDescent="0.25">
      <c r="A770" s="882"/>
      <c r="B770" s="882"/>
      <c r="C770" s="885"/>
      <c r="D770" s="888"/>
      <c r="E770" s="891"/>
      <c r="F770" s="888"/>
      <c r="G770" s="891"/>
      <c r="H770" s="881"/>
      <c r="I770" s="881"/>
      <c r="J770" s="881"/>
      <c r="K770" s="887"/>
      <c r="L770" s="881"/>
      <c r="M770" s="839"/>
      <c r="N770" s="928" t="s">
        <v>169</v>
      </c>
      <c r="O770" s="908" t="s">
        <v>208</v>
      </c>
      <c r="P770" s="908" t="s">
        <v>88</v>
      </c>
      <c r="Q770" s="561">
        <v>0.64100000000000001</v>
      </c>
      <c r="R770" s="561" t="s">
        <v>209</v>
      </c>
      <c r="S770" s="562"/>
      <c r="T770" s="555"/>
      <c r="U770" s="555"/>
      <c r="V770" s="557"/>
      <c r="W770" s="556"/>
      <c r="X770" s="556"/>
      <c r="Y770" s="558"/>
      <c r="Z770" s="556"/>
      <c r="AA770" s="556"/>
      <c r="AB770" s="556"/>
      <c r="AC770" s="556"/>
      <c r="AD770" s="556"/>
      <c r="AE770" s="556"/>
      <c r="AF770" s="556"/>
      <c r="AG770" s="556"/>
      <c r="AH770" s="556"/>
      <c r="AI770" s="555"/>
      <c r="AJ770" s="555"/>
      <c r="AK770" s="556"/>
      <c r="AL770" s="556"/>
      <c r="AM770" s="556"/>
      <c r="AN770" s="556"/>
      <c r="AO770" s="556"/>
      <c r="AP770" s="556"/>
      <c r="AQ770" s="558"/>
      <c r="AR770" s="556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  <c r="BU770" s="34"/>
      <c r="BV770" s="34"/>
      <c r="BW770" s="34"/>
      <c r="BX770" s="34"/>
      <c r="BY770" s="34"/>
      <c r="BZ770" s="34"/>
      <c r="CA770" s="34"/>
      <c r="CB770" s="34"/>
      <c r="CC770" s="34"/>
      <c r="CD770" s="34"/>
      <c r="CE770" s="34"/>
      <c r="CF770" s="34"/>
      <c r="CG770" s="34"/>
      <c r="CH770" s="34"/>
    </row>
    <row r="771" spans="1:86" s="25" customFormat="1" ht="17.25" customHeight="1" x14ac:dyDescent="0.25">
      <c r="A771" s="883"/>
      <c r="B771" s="883"/>
      <c r="C771" s="886"/>
      <c r="D771" s="889"/>
      <c r="E771" s="892"/>
      <c r="F771" s="889"/>
      <c r="G771" s="892"/>
      <c r="H771" s="883"/>
      <c r="I771" s="883"/>
      <c r="J771" s="883"/>
      <c r="K771" s="889"/>
      <c r="L771" s="883"/>
      <c r="M771" s="840"/>
      <c r="N771" s="929"/>
      <c r="O771" s="909"/>
      <c r="P771" s="909"/>
      <c r="Q771" s="561">
        <v>19697</v>
      </c>
      <c r="R771" s="561" t="s">
        <v>224</v>
      </c>
      <c r="S771" s="562"/>
      <c r="T771" s="555"/>
      <c r="U771" s="555"/>
      <c r="V771" s="557"/>
      <c r="W771" s="556"/>
      <c r="X771" s="556"/>
      <c r="Y771" s="558"/>
      <c r="Z771" s="556"/>
      <c r="AA771" s="556"/>
      <c r="AB771" s="556"/>
      <c r="AC771" s="556"/>
      <c r="AD771" s="556"/>
      <c r="AE771" s="556"/>
      <c r="AF771" s="556"/>
      <c r="AG771" s="556"/>
      <c r="AH771" s="556"/>
      <c r="AI771" s="555"/>
      <c r="AJ771" s="555"/>
      <c r="AK771" s="556"/>
      <c r="AL771" s="556"/>
      <c r="AM771" s="556"/>
      <c r="AN771" s="556"/>
      <c r="AO771" s="556"/>
      <c r="AP771" s="556"/>
      <c r="AQ771" s="558"/>
      <c r="AR771" s="556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  <c r="BU771" s="34"/>
      <c r="BV771" s="34"/>
      <c r="BW771" s="34"/>
      <c r="BX771" s="34"/>
      <c r="BY771" s="34"/>
      <c r="BZ771" s="34"/>
      <c r="CA771" s="34"/>
      <c r="CB771" s="34"/>
      <c r="CC771" s="34"/>
      <c r="CD771" s="34"/>
      <c r="CE771" s="34"/>
      <c r="CF771" s="34"/>
      <c r="CG771" s="34"/>
      <c r="CH771" s="34"/>
    </row>
    <row r="772" spans="1:86" s="25" customFormat="1" ht="21.75" customHeight="1" x14ac:dyDescent="0.25">
      <c r="A772" s="881">
        <v>37</v>
      </c>
      <c r="B772" s="881">
        <v>299523</v>
      </c>
      <c r="C772" s="899" t="s">
        <v>277</v>
      </c>
      <c r="D772" s="887">
        <v>1.05</v>
      </c>
      <c r="E772" s="890">
        <v>5250</v>
      </c>
      <c r="F772" s="887">
        <v>1.05</v>
      </c>
      <c r="G772" s="890">
        <v>5250</v>
      </c>
      <c r="H772" s="881"/>
      <c r="I772" s="881"/>
      <c r="J772" s="881"/>
      <c r="K772" s="887"/>
      <c r="L772" s="881"/>
      <c r="M772" s="839"/>
      <c r="N772" s="695"/>
      <c r="O772" s="695"/>
      <c r="P772" s="695"/>
      <c r="Q772" s="695"/>
      <c r="R772" s="695"/>
      <c r="S772" s="777"/>
      <c r="T772" s="695"/>
      <c r="U772" s="695"/>
      <c r="V772" s="695"/>
      <c r="W772" s="695"/>
      <c r="X772" s="695"/>
      <c r="Y772" s="695"/>
      <c r="Z772" s="879"/>
      <c r="AA772" s="879"/>
      <c r="AB772" s="879"/>
      <c r="AC772" s="879"/>
      <c r="AD772" s="879"/>
      <c r="AE772" s="903"/>
      <c r="AF772" s="695"/>
      <c r="AG772" s="695"/>
      <c r="AH772" s="695"/>
      <c r="AI772" s="695"/>
      <c r="AJ772" s="695"/>
      <c r="AK772" s="695"/>
      <c r="AL772" s="695"/>
      <c r="AM772" s="695"/>
      <c r="AN772" s="695"/>
      <c r="AO772" s="695"/>
      <c r="AP772" s="695"/>
      <c r="AQ772" s="695"/>
      <c r="AR772" s="695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  <c r="BU772" s="34"/>
      <c r="BV772" s="34"/>
      <c r="BW772" s="34"/>
      <c r="BX772" s="34"/>
      <c r="BY772" s="34"/>
      <c r="BZ772" s="34"/>
      <c r="CA772" s="34"/>
      <c r="CB772" s="34"/>
      <c r="CC772" s="34"/>
      <c r="CD772" s="34"/>
      <c r="CE772" s="34"/>
      <c r="CF772" s="34"/>
      <c r="CG772" s="34"/>
      <c r="CH772" s="34"/>
    </row>
    <row r="773" spans="1:86" s="25" customFormat="1" ht="21.75" customHeight="1" x14ac:dyDescent="0.25">
      <c r="A773" s="883"/>
      <c r="B773" s="883"/>
      <c r="C773" s="900"/>
      <c r="D773" s="889"/>
      <c r="E773" s="892"/>
      <c r="F773" s="889"/>
      <c r="G773" s="892"/>
      <c r="H773" s="883"/>
      <c r="I773" s="883"/>
      <c r="J773" s="883"/>
      <c r="K773" s="889"/>
      <c r="L773" s="883"/>
      <c r="M773" s="840"/>
      <c r="N773" s="696"/>
      <c r="O773" s="696"/>
      <c r="P773" s="696"/>
      <c r="Q773" s="696"/>
      <c r="R773" s="696"/>
      <c r="S773" s="778"/>
      <c r="T773" s="696"/>
      <c r="U773" s="696"/>
      <c r="V773" s="696"/>
      <c r="W773" s="696"/>
      <c r="X773" s="696"/>
      <c r="Y773" s="696"/>
      <c r="Z773" s="880"/>
      <c r="AA773" s="880"/>
      <c r="AB773" s="880"/>
      <c r="AC773" s="880"/>
      <c r="AD773" s="880"/>
      <c r="AE773" s="904"/>
      <c r="AF773" s="696"/>
      <c r="AG773" s="696"/>
      <c r="AH773" s="696"/>
      <c r="AI773" s="696"/>
      <c r="AJ773" s="696"/>
      <c r="AK773" s="696"/>
      <c r="AL773" s="696"/>
      <c r="AM773" s="696"/>
      <c r="AN773" s="696"/>
      <c r="AO773" s="696"/>
      <c r="AP773" s="696"/>
      <c r="AQ773" s="696"/>
      <c r="AR773" s="696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  <c r="BU773" s="34"/>
      <c r="BV773" s="34"/>
      <c r="BW773" s="34"/>
      <c r="BX773" s="34"/>
      <c r="BY773" s="34"/>
      <c r="BZ773" s="34"/>
      <c r="CA773" s="34"/>
      <c r="CB773" s="34"/>
      <c r="CC773" s="34"/>
      <c r="CD773" s="34"/>
      <c r="CE773" s="34"/>
      <c r="CF773" s="34"/>
      <c r="CG773" s="34"/>
      <c r="CH773" s="34"/>
    </row>
    <row r="774" spans="1:86" s="25" customFormat="1" ht="21.75" customHeight="1" x14ac:dyDescent="0.25">
      <c r="A774" s="881">
        <v>38</v>
      </c>
      <c r="B774" s="881">
        <v>304232</v>
      </c>
      <c r="C774" s="899" t="s">
        <v>278</v>
      </c>
      <c r="D774" s="887">
        <v>0.26</v>
      </c>
      <c r="E774" s="890">
        <v>2080</v>
      </c>
      <c r="F774" s="887">
        <v>0.26</v>
      </c>
      <c r="G774" s="890">
        <v>2080</v>
      </c>
      <c r="H774" s="881"/>
      <c r="I774" s="881"/>
      <c r="J774" s="881"/>
      <c r="K774" s="887"/>
      <c r="L774" s="881"/>
      <c r="M774" s="839"/>
      <c r="N774" s="695"/>
      <c r="O774" s="695"/>
      <c r="P774" s="695"/>
      <c r="Q774" s="695"/>
      <c r="R774" s="695"/>
      <c r="S774" s="695"/>
      <c r="T774" s="695" t="s">
        <v>185</v>
      </c>
      <c r="U774" s="695" t="s">
        <v>237</v>
      </c>
      <c r="V774" s="695" t="s">
        <v>88</v>
      </c>
      <c r="W774" s="309">
        <v>2080</v>
      </c>
      <c r="X774" s="309" t="s">
        <v>216</v>
      </c>
      <c r="Y774" s="695">
        <v>1092.5999999999999</v>
      </c>
      <c r="Z774" s="879"/>
      <c r="AA774" s="879"/>
      <c r="AB774" s="879"/>
      <c r="AC774" s="879"/>
      <c r="AD774" s="879"/>
      <c r="AE774" s="879"/>
      <c r="AF774" s="695"/>
      <c r="AG774" s="695"/>
      <c r="AH774" s="695"/>
      <c r="AI774" s="695"/>
      <c r="AJ774" s="695"/>
      <c r="AK774" s="695"/>
      <c r="AL774" s="695"/>
      <c r="AM774" s="695"/>
      <c r="AN774" s="695"/>
      <c r="AO774" s="695"/>
      <c r="AP774" s="695"/>
      <c r="AQ774" s="695"/>
      <c r="AR774" s="695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  <c r="BU774" s="34"/>
      <c r="BV774" s="34"/>
      <c r="BW774" s="34"/>
      <c r="BX774" s="34"/>
      <c r="BY774" s="34"/>
      <c r="BZ774" s="34"/>
      <c r="CA774" s="34"/>
      <c r="CB774" s="34"/>
      <c r="CC774" s="34"/>
      <c r="CD774" s="34"/>
      <c r="CE774" s="34"/>
      <c r="CF774" s="34"/>
      <c r="CG774" s="34"/>
      <c r="CH774" s="34"/>
    </row>
    <row r="775" spans="1:86" s="25" customFormat="1" ht="21.75" customHeight="1" x14ac:dyDescent="0.25">
      <c r="A775" s="883"/>
      <c r="B775" s="883"/>
      <c r="C775" s="900"/>
      <c r="D775" s="889"/>
      <c r="E775" s="892"/>
      <c r="F775" s="889"/>
      <c r="G775" s="892"/>
      <c r="H775" s="883"/>
      <c r="I775" s="883"/>
      <c r="J775" s="883"/>
      <c r="K775" s="889"/>
      <c r="L775" s="883"/>
      <c r="M775" s="840"/>
      <c r="N775" s="696"/>
      <c r="O775" s="696"/>
      <c r="P775" s="696"/>
      <c r="Q775" s="696"/>
      <c r="R775" s="696"/>
      <c r="S775" s="696"/>
      <c r="T775" s="696"/>
      <c r="U775" s="696"/>
      <c r="V775" s="696"/>
      <c r="W775" s="309">
        <v>0.182</v>
      </c>
      <c r="X775" s="309" t="s">
        <v>209</v>
      </c>
      <c r="Y775" s="696"/>
      <c r="Z775" s="880"/>
      <c r="AA775" s="880"/>
      <c r="AB775" s="880"/>
      <c r="AC775" s="880"/>
      <c r="AD775" s="880"/>
      <c r="AE775" s="880"/>
      <c r="AF775" s="696"/>
      <c r="AG775" s="696"/>
      <c r="AH775" s="696"/>
      <c r="AI775" s="696"/>
      <c r="AJ775" s="696"/>
      <c r="AK775" s="696"/>
      <c r="AL775" s="696"/>
      <c r="AM775" s="696"/>
      <c r="AN775" s="696"/>
      <c r="AO775" s="696"/>
      <c r="AP775" s="696"/>
      <c r="AQ775" s="696"/>
      <c r="AR775" s="696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  <c r="BU775" s="34"/>
      <c r="BV775" s="34"/>
      <c r="BW775" s="34"/>
      <c r="BX775" s="34"/>
      <c r="BY775" s="34"/>
      <c r="BZ775" s="34"/>
      <c r="CA775" s="34"/>
      <c r="CB775" s="34"/>
      <c r="CC775" s="34"/>
      <c r="CD775" s="34"/>
      <c r="CE775" s="34"/>
      <c r="CF775" s="34"/>
      <c r="CG775" s="34"/>
      <c r="CH775" s="34"/>
    </row>
    <row r="776" spans="1:86" s="25" customFormat="1" ht="21.75" customHeight="1" x14ac:dyDescent="0.25">
      <c r="A776" s="881">
        <v>39</v>
      </c>
      <c r="B776" s="881">
        <v>300367</v>
      </c>
      <c r="C776" s="899" t="s">
        <v>279</v>
      </c>
      <c r="D776" s="887">
        <v>0.28699999999999998</v>
      </c>
      <c r="E776" s="890">
        <v>1410</v>
      </c>
      <c r="F776" s="887">
        <v>0.28699999999999998</v>
      </c>
      <c r="G776" s="890">
        <v>1410</v>
      </c>
      <c r="H776" s="881"/>
      <c r="I776" s="881"/>
      <c r="J776" s="881"/>
      <c r="K776" s="887"/>
      <c r="L776" s="881"/>
      <c r="M776" s="839"/>
      <c r="N776" s="695"/>
      <c r="O776" s="695"/>
      <c r="P776" s="695"/>
      <c r="Q776" s="695"/>
      <c r="R776" s="695"/>
      <c r="S776" s="695"/>
      <c r="T776" s="695" t="s">
        <v>238</v>
      </c>
      <c r="U776" s="695" t="s">
        <v>255</v>
      </c>
      <c r="V776" s="695" t="s">
        <v>88</v>
      </c>
      <c r="W776" s="309">
        <v>1410</v>
      </c>
      <c r="X776" s="309" t="s">
        <v>216</v>
      </c>
      <c r="Y776" s="695">
        <v>930.6</v>
      </c>
      <c r="Z776" s="879"/>
      <c r="AA776" s="879"/>
      <c r="AB776" s="879"/>
      <c r="AC776" s="879"/>
      <c r="AD776" s="879"/>
      <c r="AE776" s="879"/>
      <c r="AF776" s="695"/>
      <c r="AG776" s="695"/>
      <c r="AH776" s="695"/>
      <c r="AI776" s="695"/>
      <c r="AJ776" s="695"/>
      <c r="AK776" s="695"/>
      <c r="AL776" s="695"/>
      <c r="AM776" s="695"/>
      <c r="AN776" s="695"/>
      <c r="AO776" s="695"/>
      <c r="AP776" s="695"/>
      <c r="AQ776" s="695"/>
      <c r="AR776" s="695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  <c r="BU776" s="34"/>
      <c r="BV776" s="34"/>
      <c r="BW776" s="34"/>
      <c r="BX776" s="34"/>
      <c r="BY776" s="34"/>
      <c r="BZ776" s="34"/>
      <c r="CA776" s="34"/>
      <c r="CB776" s="34"/>
      <c r="CC776" s="34"/>
      <c r="CD776" s="34"/>
      <c r="CE776" s="34"/>
      <c r="CF776" s="34"/>
      <c r="CG776" s="34"/>
      <c r="CH776" s="34"/>
    </row>
    <row r="777" spans="1:86" s="25" customFormat="1" ht="21.75" customHeight="1" x14ac:dyDescent="0.25">
      <c r="A777" s="883"/>
      <c r="B777" s="883"/>
      <c r="C777" s="900"/>
      <c r="D777" s="889"/>
      <c r="E777" s="892"/>
      <c r="F777" s="889"/>
      <c r="G777" s="892"/>
      <c r="H777" s="883"/>
      <c r="I777" s="883"/>
      <c r="J777" s="883"/>
      <c r="K777" s="889"/>
      <c r="L777" s="883"/>
      <c r="M777" s="840"/>
      <c r="N777" s="696"/>
      <c r="O777" s="696"/>
      <c r="P777" s="696"/>
      <c r="Q777" s="696"/>
      <c r="R777" s="696"/>
      <c r="S777" s="696"/>
      <c r="T777" s="696"/>
      <c r="U777" s="696"/>
      <c r="V777" s="696"/>
      <c r="W777" s="309">
        <v>0.2009</v>
      </c>
      <c r="X777" s="309" t="s">
        <v>209</v>
      </c>
      <c r="Y777" s="696"/>
      <c r="Z777" s="880"/>
      <c r="AA777" s="880"/>
      <c r="AB777" s="880"/>
      <c r="AC777" s="880"/>
      <c r="AD777" s="880"/>
      <c r="AE777" s="880"/>
      <c r="AF777" s="696"/>
      <c r="AG777" s="696"/>
      <c r="AH777" s="696"/>
      <c r="AI777" s="696"/>
      <c r="AJ777" s="696"/>
      <c r="AK777" s="696"/>
      <c r="AL777" s="696"/>
      <c r="AM777" s="696"/>
      <c r="AN777" s="696"/>
      <c r="AO777" s="696"/>
      <c r="AP777" s="696"/>
      <c r="AQ777" s="696"/>
      <c r="AR777" s="696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  <c r="BU777" s="34"/>
      <c r="BV777" s="34"/>
      <c r="BW777" s="34"/>
      <c r="BX777" s="34"/>
      <c r="BY777" s="34"/>
      <c r="BZ777" s="34"/>
      <c r="CA777" s="34"/>
      <c r="CB777" s="34"/>
      <c r="CC777" s="34"/>
      <c r="CD777" s="34"/>
      <c r="CE777" s="34"/>
      <c r="CF777" s="34"/>
      <c r="CG777" s="34"/>
      <c r="CH777" s="34"/>
    </row>
    <row r="778" spans="1:86" s="25" customFormat="1" ht="18.75" customHeight="1" x14ac:dyDescent="0.25">
      <c r="A778" s="881">
        <v>40</v>
      </c>
      <c r="B778" s="881">
        <v>304233</v>
      </c>
      <c r="C778" s="899" t="s">
        <v>280</v>
      </c>
      <c r="D778" s="887">
        <v>2.39</v>
      </c>
      <c r="E778" s="890">
        <v>18227</v>
      </c>
      <c r="F778" s="887">
        <v>2.39</v>
      </c>
      <c r="G778" s="890">
        <v>18227</v>
      </c>
      <c r="H778" s="859" t="s">
        <v>261</v>
      </c>
      <c r="I778" s="859" t="s">
        <v>282</v>
      </c>
      <c r="J778" s="859" t="s">
        <v>774</v>
      </c>
      <c r="K778" s="437">
        <v>8589.7000000000007</v>
      </c>
      <c r="L778" s="371" t="s">
        <v>785</v>
      </c>
      <c r="M778" s="901">
        <v>10341.499970000001</v>
      </c>
      <c r="N778" s="695"/>
      <c r="O778" s="695"/>
      <c r="P778" s="695"/>
      <c r="Q778" s="695"/>
      <c r="R778" s="695"/>
      <c r="S778" s="760"/>
      <c r="T778" s="695"/>
      <c r="U778" s="695"/>
      <c r="V778" s="695"/>
      <c r="W778" s="695"/>
      <c r="X778" s="695"/>
      <c r="Y778" s="695"/>
      <c r="Z778" s="879"/>
      <c r="AA778" s="879"/>
      <c r="AB778" s="879"/>
      <c r="AC778" s="879"/>
      <c r="AD778" s="879"/>
      <c r="AE778" s="879"/>
      <c r="AF778" s="695"/>
      <c r="AG778" s="695"/>
      <c r="AH778" s="695"/>
      <c r="AI778" s="695"/>
      <c r="AJ778" s="695"/>
      <c r="AK778" s="695"/>
      <c r="AL778" s="695"/>
      <c r="AM778" s="695"/>
      <c r="AN778" s="695"/>
      <c r="AO778" s="695"/>
      <c r="AP778" s="695"/>
      <c r="AQ778" s="695"/>
      <c r="AR778" s="695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  <c r="BU778" s="34"/>
      <c r="BV778" s="34"/>
      <c r="BW778" s="34"/>
      <c r="BX778" s="34"/>
      <c r="BY778" s="34"/>
      <c r="BZ778" s="34"/>
      <c r="CA778" s="34"/>
      <c r="CB778" s="34"/>
      <c r="CC778" s="34"/>
      <c r="CD778" s="34"/>
      <c r="CE778" s="34"/>
      <c r="CF778" s="34"/>
      <c r="CG778" s="34"/>
      <c r="CH778" s="34"/>
    </row>
    <row r="779" spans="1:86" s="25" customFormat="1" ht="21.75" customHeight="1" x14ac:dyDescent="0.25">
      <c r="A779" s="883"/>
      <c r="B779" s="883"/>
      <c r="C779" s="900"/>
      <c r="D779" s="889"/>
      <c r="E779" s="892"/>
      <c r="F779" s="889"/>
      <c r="G779" s="892"/>
      <c r="H779" s="860"/>
      <c r="I779" s="860"/>
      <c r="J779" s="860"/>
      <c r="K779" s="444">
        <v>0.75</v>
      </c>
      <c r="L779" s="371" t="s">
        <v>209</v>
      </c>
      <c r="M779" s="902"/>
      <c r="N779" s="696"/>
      <c r="O779" s="696"/>
      <c r="P779" s="696"/>
      <c r="Q779" s="696"/>
      <c r="R779" s="696"/>
      <c r="S779" s="761"/>
      <c r="T779" s="696"/>
      <c r="U779" s="696"/>
      <c r="V779" s="696"/>
      <c r="W779" s="696"/>
      <c r="X779" s="696"/>
      <c r="Y779" s="696"/>
      <c r="Z779" s="880"/>
      <c r="AA779" s="880"/>
      <c r="AB779" s="880"/>
      <c r="AC779" s="880"/>
      <c r="AD779" s="880"/>
      <c r="AE779" s="880"/>
      <c r="AF779" s="696"/>
      <c r="AG779" s="696"/>
      <c r="AH779" s="696"/>
      <c r="AI779" s="696"/>
      <c r="AJ779" s="696"/>
      <c r="AK779" s="696"/>
      <c r="AL779" s="696"/>
      <c r="AM779" s="696"/>
      <c r="AN779" s="696"/>
      <c r="AO779" s="696"/>
      <c r="AP779" s="696"/>
      <c r="AQ779" s="696"/>
      <c r="AR779" s="696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  <c r="BU779" s="34"/>
      <c r="BV779" s="34"/>
      <c r="BW779" s="34"/>
      <c r="BX779" s="34"/>
      <c r="BY779" s="34"/>
      <c r="BZ779" s="34"/>
      <c r="CA779" s="34"/>
      <c r="CB779" s="34"/>
      <c r="CC779" s="34"/>
      <c r="CD779" s="34"/>
      <c r="CE779" s="34"/>
      <c r="CF779" s="34"/>
      <c r="CG779" s="34"/>
      <c r="CH779" s="34"/>
    </row>
    <row r="780" spans="1:86" s="25" customFormat="1" ht="21.75" customHeight="1" x14ac:dyDescent="0.25">
      <c r="A780" s="881">
        <v>41</v>
      </c>
      <c r="B780" s="881">
        <v>304236</v>
      </c>
      <c r="C780" s="899" t="s">
        <v>281</v>
      </c>
      <c r="D780" s="887">
        <v>1.2250000000000001</v>
      </c>
      <c r="E780" s="890">
        <v>11025</v>
      </c>
      <c r="F780" s="887">
        <v>1.2250000000000001</v>
      </c>
      <c r="G780" s="890">
        <v>11025</v>
      </c>
      <c r="H780" s="881"/>
      <c r="I780" s="881"/>
      <c r="J780" s="881"/>
      <c r="K780" s="887"/>
      <c r="L780" s="881"/>
      <c r="M780" s="839"/>
      <c r="N780" s="695"/>
      <c r="O780" s="695"/>
      <c r="P780" s="695"/>
      <c r="Q780" s="695"/>
      <c r="R780" s="695"/>
      <c r="S780" s="695"/>
      <c r="T780" s="695" t="s">
        <v>185</v>
      </c>
      <c r="U780" s="695" t="s">
        <v>231</v>
      </c>
      <c r="V780" s="695" t="s">
        <v>88</v>
      </c>
      <c r="W780" s="309">
        <v>11025</v>
      </c>
      <c r="X780" s="309" t="s">
        <v>216</v>
      </c>
      <c r="Y780" s="695">
        <f>7276.5+0.9</f>
        <v>7277.4</v>
      </c>
      <c r="Z780" s="879"/>
      <c r="AA780" s="879"/>
      <c r="AB780" s="879"/>
      <c r="AC780" s="879"/>
      <c r="AD780" s="879"/>
      <c r="AE780" s="879"/>
      <c r="AF780" s="695"/>
      <c r="AG780" s="695"/>
      <c r="AH780" s="695"/>
      <c r="AI780" s="695"/>
      <c r="AJ780" s="695"/>
      <c r="AK780" s="695"/>
      <c r="AL780" s="695"/>
      <c r="AM780" s="695"/>
      <c r="AN780" s="695"/>
      <c r="AO780" s="695"/>
      <c r="AP780" s="695"/>
      <c r="AQ780" s="695"/>
      <c r="AR780" s="695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  <c r="BU780" s="34"/>
      <c r="BV780" s="34"/>
      <c r="BW780" s="34"/>
      <c r="BX780" s="34"/>
      <c r="BY780" s="34"/>
      <c r="BZ780" s="34"/>
      <c r="CA780" s="34"/>
      <c r="CB780" s="34"/>
      <c r="CC780" s="34"/>
      <c r="CD780" s="34"/>
      <c r="CE780" s="34"/>
      <c r="CF780" s="34"/>
      <c r="CG780" s="34"/>
      <c r="CH780" s="34"/>
    </row>
    <row r="781" spans="1:86" s="25" customFormat="1" ht="21.75" customHeight="1" x14ac:dyDescent="0.25">
      <c r="A781" s="883"/>
      <c r="B781" s="883"/>
      <c r="C781" s="900"/>
      <c r="D781" s="889"/>
      <c r="E781" s="892"/>
      <c r="F781" s="889"/>
      <c r="G781" s="892"/>
      <c r="H781" s="883"/>
      <c r="I781" s="883"/>
      <c r="J781" s="883"/>
      <c r="K781" s="889"/>
      <c r="L781" s="883"/>
      <c r="M781" s="840"/>
      <c r="N781" s="696"/>
      <c r="O781" s="696"/>
      <c r="P781" s="696"/>
      <c r="Q781" s="696"/>
      <c r="R781" s="696"/>
      <c r="S781" s="696"/>
      <c r="T781" s="696"/>
      <c r="U781" s="696"/>
      <c r="V781" s="696"/>
      <c r="W781" s="309">
        <v>0.61250000000000004</v>
      </c>
      <c r="X781" s="309" t="s">
        <v>209</v>
      </c>
      <c r="Y781" s="696"/>
      <c r="Z781" s="880"/>
      <c r="AA781" s="880"/>
      <c r="AB781" s="880"/>
      <c r="AC781" s="880"/>
      <c r="AD781" s="880"/>
      <c r="AE781" s="880"/>
      <c r="AF781" s="696"/>
      <c r="AG781" s="696"/>
      <c r="AH781" s="696"/>
      <c r="AI781" s="696"/>
      <c r="AJ781" s="696"/>
      <c r="AK781" s="696"/>
      <c r="AL781" s="696"/>
      <c r="AM781" s="696"/>
      <c r="AN781" s="696"/>
      <c r="AO781" s="696"/>
      <c r="AP781" s="696"/>
      <c r="AQ781" s="696"/>
      <c r="AR781" s="696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  <c r="BU781" s="34"/>
      <c r="BV781" s="34"/>
      <c r="BW781" s="34"/>
      <c r="BX781" s="34"/>
      <c r="BY781" s="34"/>
      <c r="BZ781" s="34"/>
      <c r="CA781" s="34"/>
      <c r="CB781" s="34"/>
      <c r="CC781" s="34"/>
      <c r="CD781" s="34"/>
      <c r="CE781" s="34"/>
      <c r="CF781" s="34"/>
      <c r="CG781" s="34"/>
      <c r="CH781" s="34"/>
    </row>
    <row r="782" spans="1:86" s="25" customFormat="1" ht="22.5" customHeight="1" x14ac:dyDescent="0.25">
      <c r="A782" s="881">
        <v>42</v>
      </c>
      <c r="B782" s="881">
        <v>300203</v>
      </c>
      <c r="C782" s="1148" t="s">
        <v>282</v>
      </c>
      <c r="D782" s="887">
        <v>2.29</v>
      </c>
      <c r="E782" s="890">
        <v>20643.919999999998</v>
      </c>
      <c r="F782" s="887">
        <v>2.29</v>
      </c>
      <c r="G782" s="890">
        <v>20643.919999999998</v>
      </c>
      <c r="H782" s="689"/>
      <c r="I782" s="689"/>
      <c r="J782" s="689"/>
      <c r="K782" s="895"/>
      <c r="L782" s="881"/>
      <c r="M782" s="833"/>
      <c r="N782" s="1150" t="s">
        <v>810</v>
      </c>
      <c r="O782" s="1150" t="s">
        <v>221</v>
      </c>
      <c r="P782" s="897" t="s">
        <v>88</v>
      </c>
      <c r="Q782" s="561">
        <v>1.2050000000000001</v>
      </c>
      <c r="R782" s="561" t="s">
        <v>209</v>
      </c>
      <c r="S782" s="897"/>
      <c r="T782" s="309" t="s">
        <v>248</v>
      </c>
      <c r="U782" s="309" t="s">
        <v>221</v>
      </c>
      <c r="V782" s="760" t="s">
        <v>11</v>
      </c>
      <c r="W782" s="695">
        <v>2</v>
      </c>
      <c r="X782" s="695" t="s">
        <v>12</v>
      </c>
      <c r="Y782" s="777">
        <v>2000</v>
      </c>
      <c r="Z782" s="879"/>
      <c r="AA782" s="879"/>
      <c r="AB782" s="879"/>
      <c r="AC782" s="879"/>
      <c r="AD782" s="879"/>
      <c r="AE782" s="879"/>
      <c r="AF782" s="695"/>
      <c r="AG782" s="695"/>
      <c r="AH782" s="695"/>
      <c r="AI782" s="695"/>
      <c r="AJ782" s="695"/>
      <c r="AK782" s="695"/>
      <c r="AL782" s="695"/>
      <c r="AM782" s="695"/>
      <c r="AN782" s="695"/>
      <c r="AO782" s="695"/>
      <c r="AP782" s="695"/>
      <c r="AQ782" s="695"/>
      <c r="AR782" s="695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  <c r="BU782" s="34"/>
      <c r="BV782" s="34"/>
      <c r="BW782" s="34"/>
      <c r="BX782" s="34"/>
      <c r="BY782" s="34"/>
      <c r="BZ782" s="34"/>
      <c r="CA782" s="34"/>
      <c r="CB782" s="34"/>
      <c r="CC782" s="34"/>
      <c r="CD782" s="34"/>
      <c r="CE782" s="34"/>
      <c r="CF782" s="34"/>
      <c r="CG782" s="34"/>
      <c r="CH782" s="34"/>
    </row>
    <row r="783" spans="1:86" s="25" customFormat="1" ht="18.75" customHeight="1" x14ac:dyDescent="0.25">
      <c r="A783" s="883"/>
      <c r="B783" s="883"/>
      <c r="C783" s="1149"/>
      <c r="D783" s="889"/>
      <c r="E783" s="892"/>
      <c r="F783" s="889"/>
      <c r="G783" s="892"/>
      <c r="H783" s="694"/>
      <c r="I783" s="694"/>
      <c r="J783" s="694"/>
      <c r="K783" s="896"/>
      <c r="L783" s="883"/>
      <c r="M783" s="834"/>
      <c r="N783" s="1150"/>
      <c r="O783" s="1150"/>
      <c r="P783" s="898"/>
      <c r="Q783" s="561">
        <v>12992</v>
      </c>
      <c r="R783" s="561" t="s">
        <v>224</v>
      </c>
      <c r="S783" s="898"/>
      <c r="T783" s="309" t="s">
        <v>248</v>
      </c>
      <c r="U783" s="309" t="s">
        <v>237</v>
      </c>
      <c r="V783" s="761"/>
      <c r="W783" s="696"/>
      <c r="X783" s="696"/>
      <c r="Y783" s="778"/>
      <c r="Z783" s="880"/>
      <c r="AA783" s="880"/>
      <c r="AB783" s="880"/>
      <c r="AC783" s="880"/>
      <c r="AD783" s="880"/>
      <c r="AE783" s="880"/>
      <c r="AF783" s="696"/>
      <c r="AG783" s="696"/>
      <c r="AH783" s="696"/>
      <c r="AI783" s="696"/>
      <c r="AJ783" s="696"/>
      <c r="AK783" s="696"/>
      <c r="AL783" s="696"/>
      <c r="AM783" s="696"/>
      <c r="AN783" s="696"/>
      <c r="AO783" s="696"/>
      <c r="AP783" s="696"/>
      <c r="AQ783" s="696"/>
      <c r="AR783" s="696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  <c r="BU783" s="34"/>
      <c r="BV783" s="34"/>
      <c r="BW783" s="34"/>
      <c r="BX783" s="34"/>
      <c r="BY783" s="34"/>
      <c r="BZ783" s="34"/>
      <c r="CA783" s="34"/>
      <c r="CB783" s="34"/>
      <c r="CC783" s="34"/>
      <c r="CD783" s="34"/>
      <c r="CE783" s="34"/>
      <c r="CF783" s="34"/>
      <c r="CG783" s="34"/>
      <c r="CH783" s="34"/>
    </row>
    <row r="784" spans="1:86" s="25" customFormat="1" ht="21" customHeight="1" x14ac:dyDescent="0.25">
      <c r="A784" s="881">
        <v>43</v>
      </c>
      <c r="B784" s="881">
        <v>304254</v>
      </c>
      <c r="C784" s="884" t="s">
        <v>183</v>
      </c>
      <c r="D784" s="887">
        <v>2.9649999999999999</v>
      </c>
      <c r="E784" s="890">
        <v>43880.78</v>
      </c>
      <c r="F784" s="887">
        <v>2.9649999999999999</v>
      </c>
      <c r="G784" s="890">
        <v>43880.78</v>
      </c>
      <c r="H784" s="689" t="s">
        <v>259</v>
      </c>
      <c r="I784" s="689" t="s">
        <v>177</v>
      </c>
      <c r="J784" s="691" t="s">
        <v>88</v>
      </c>
      <c r="K784" s="433">
        <v>8632</v>
      </c>
      <c r="L784" s="563" t="s">
        <v>784</v>
      </c>
      <c r="M784" s="893">
        <v>6683.0227199999999</v>
      </c>
      <c r="N784" s="695"/>
      <c r="O784" s="695"/>
      <c r="P784" s="695"/>
      <c r="Q784" s="695"/>
      <c r="R784" s="695"/>
      <c r="S784" s="695"/>
      <c r="T784" s="695"/>
      <c r="U784" s="695"/>
      <c r="V784" s="695"/>
      <c r="W784" s="695"/>
      <c r="X784" s="695"/>
      <c r="Y784" s="695"/>
      <c r="Z784" s="879"/>
      <c r="AA784" s="879"/>
      <c r="AB784" s="879"/>
      <c r="AC784" s="879"/>
      <c r="AD784" s="879"/>
      <c r="AE784" s="879"/>
      <c r="AF784" s="695"/>
      <c r="AG784" s="695"/>
      <c r="AH784" s="695"/>
      <c r="AI784" s="695"/>
      <c r="AJ784" s="695"/>
      <c r="AK784" s="695"/>
      <c r="AL784" s="695"/>
      <c r="AM784" s="695"/>
      <c r="AN784" s="695"/>
      <c r="AO784" s="695"/>
      <c r="AP784" s="695"/>
      <c r="AQ784" s="695"/>
      <c r="AR784" s="695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  <c r="BU784" s="34"/>
      <c r="BV784" s="34"/>
      <c r="BW784" s="34"/>
      <c r="BX784" s="34"/>
      <c r="BY784" s="34"/>
      <c r="BZ784" s="34"/>
      <c r="CA784" s="34"/>
      <c r="CB784" s="34"/>
      <c r="CC784" s="34"/>
      <c r="CD784" s="34"/>
      <c r="CE784" s="34"/>
      <c r="CF784" s="34"/>
      <c r="CG784" s="34"/>
      <c r="CH784" s="34"/>
    </row>
    <row r="785" spans="1:300" s="25" customFormat="1" ht="21.75" customHeight="1" x14ac:dyDescent="0.25">
      <c r="A785" s="882"/>
      <c r="B785" s="882"/>
      <c r="C785" s="885"/>
      <c r="D785" s="888"/>
      <c r="E785" s="891"/>
      <c r="F785" s="888"/>
      <c r="G785" s="891"/>
      <c r="H785" s="694"/>
      <c r="I785" s="694"/>
      <c r="J785" s="780"/>
      <c r="K785" s="436">
        <v>0.86009999999999998</v>
      </c>
      <c r="L785" s="435" t="s">
        <v>209</v>
      </c>
      <c r="M785" s="894"/>
      <c r="N785" s="696"/>
      <c r="O785" s="696"/>
      <c r="P785" s="696"/>
      <c r="Q785" s="696"/>
      <c r="R785" s="696"/>
      <c r="S785" s="696"/>
      <c r="T785" s="696"/>
      <c r="U785" s="696"/>
      <c r="V785" s="696"/>
      <c r="W785" s="696"/>
      <c r="X785" s="696"/>
      <c r="Y785" s="696"/>
      <c r="Z785" s="880"/>
      <c r="AA785" s="880"/>
      <c r="AB785" s="880"/>
      <c r="AC785" s="880"/>
      <c r="AD785" s="880"/>
      <c r="AE785" s="880"/>
      <c r="AF785" s="696"/>
      <c r="AG785" s="696"/>
      <c r="AH785" s="696"/>
      <c r="AI785" s="696"/>
      <c r="AJ785" s="696"/>
      <c r="AK785" s="696"/>
      <c r="AL785" s="696"/>
      <c r="AM785" s="696"/>
      <c r="AN785" s="696"/>
      <c r="AO785" s="696"/>
      <c r="AP785" s="696"/>
      <c r="AQ785" s="696"/>
      <c r="AR785" s="696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  <c r="BU785" s="34"/>
      <c r="BV785" s="34"/>
      <c r="BW785" s="34"/>
      <c r="BX785" s="34"/>
      <c r="BY785" s="34"/>
      <c r="BZ785" s="34"/>
      <c r="CA785" s="34"/>
      <c r="CB785" s="34"/>
      <c r="CC785" s="34"/>
      <c r="CD785" s="34"/>
      <c r="CE785" s="34"/>
      <c r="CF785" s="34"/>
      <c r="CG785" s="34"/>
      <c r="CH785" s="34"/>
    </row>
    <row r="786" spans="1:300" s="25" customFormat="1" ht="21.75" customHeight="1" x14ac:dyDescent="0.25">
      <c r="A786" s="882"/>
      <c r="B786" s="882"/>
      <c r="C786" s="885"/>
      <c r="D786" s="888"/>
      <c r="E786" s="891"/>
      <c r="F786" s="888"/>
      <c r="G786" s="891"/>
      <c r="H786" s="692" t="s">
        <v>259</v>
      </c>
      <c r="I786" s="692" t="s">
        <v>177</v>
      </c>
      <c r="J786" s="692" t="s">
        <v>714</v>
      </c>
      <c r="K786" s="430">
        <v>9856</v>
      </c>
      <c r="L786" s="445" t="s">
        <v>784</v>
      </c>
      <c r="M786" s="877" t="s">
        <v>795</v>
      </c>
      <c r="N786" s="695"/>
      <c r="O786" s="695"/>
      <c r="P786" s="695"/>
      <c r="Q786" s="695"/>
      <c r="R786" s="695"/>
      <c r="S786" s="695"/>
      <c r="T786" s="695"/>
      <c r="U786" s="695"/>
      <c r="V786" s="695"/>
      <c r="W786" s="695"/>
      <c r="X786" s="695"/>
      <c r="Y786" s="695"/>
      <c r="Z786" s="879"/>
      <c r="AA786" s="879"/>
      <c r="AB786" s="879"/>
      <c r="AC786" s="879"/>
      <c r="AD786" s="879"/>
      <c r="AE786" s="879"/>
      <c r="AF786" s="695"/>
      <c r="AG786" s="695"/>
      <c r="AH786" s="695"/>
      <c r="AI786" s="695"/>
      <c r="AJ786" s="695"/>
      <c r="AK786" s="695"/>
      <c r="AL786" s="695"/>
      <c r="AM786" s="695"/>
      <c r="AN786" s="695"/>
      <c r="AO786" s="695"/>
      <c r="AP786" s="695"/>
      <c r="AQ786" s="695"/>
      <c r="AR786" s="695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  <c r="BU786" s="34"/>
      <c r="BV786" s="34"/>
      <c r="BW786" s="34"/>
      <c r="BX786" s="34"/>
      <c r="BY786" s="34"/>
      <c r="BZ786" s="34"/>
      <c r="CA786" s="34"/>
      <c r="CB786" s="34"/>
      <c r="CC786" s="34"/>
      <c r="CD786" s="34"/>
      <c r="CE786" s="34"/>
      <c r="CF786" s="34"/>
      <c r="CG786" s="34"/>
      <c r="CH786" s="34"/>
    </row>
    <row r="787" spans="1:300" s="25" customFormat="1" ht="21.75" customHeight="1" x14ac:dyDescent="0.25">
      <c r="A787" s="882"/>
      <c r="B787" s="882"/>
      <c r="C787" s="885"/>
      <c r="D787" s="888"/>
      <c r="E787" s="891"/>
      <c r="F787" s="888"/>
      <c r="G787" s="891"/>
      <c r="H787" s="693"/>
      <c r="I787" s="693"/>
      <c r="J787" s="693"/>
      <c r="K787" s="432">
        <v>0.96599999999999997</v>
      </c>
      <c r="L787" s="431" t="s">
        <v>209</v>
      </c>
      <c r="M787" s="878"/>
      <c r="N787" s="696"/>
      <c r="O787" s="696"/>
      <c r="P787" s="696"/>
      <c r="Q787" s="696"/>
      <c r="R787" s="696"/>
      <c r="S787" s="696"/>
      <c r="T787" s="696"/>
      <c r="U787" s="696"/>
      <c r="V787" s="696"/>
      <c r="W787" s="696"/>
      <c r="X787" s="696"/>
      <c r="Y787" s="696"/>
      <c r="Z787" s="880"/>
      <c r="AA787" s="880"/>
      <c r="AB787" s="880"/>
      <c r="AC787" s="880"/>
      <c r="AD787" s="880"/>
      <c r="AE787" s="880"/>
      <c r="AF787" s="696"/>
      <c r="AG787" s="696"/>
      <c r="AH787" s="696"/>
      <c r="AI787" s="696"/>
      <c r="AJ787" s="696"/>
      <c r="AK787" s="696"/>
      <c r="AL787" s="696"/>
      <c r="AM787" s="696"/>
      <c r="AN787" s="696"/>
      <c r="AO787" s="696"/>
      <c r="AP787" s="696"/>
      <c r="AQ787" s="696"/>
      <c r="AR787" s="696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  <c r="BU787" s="34"/>
      <c r="BV787" s="34"/>
      <c r="BW787" s="34"/>
      <c r="BX787" s="34"/>
      <c r="BY787" s="34"/>
      <c r="BZ787" s="34"/>
      <c r="CA787" s="34"/>
      <c r="CB787" s="34"/>
      <c r="CC787" s="34"/>
      <c r="CD787" s="34"/>
      <c r="CE787" s="34"/>
      <c r="CF787" s="34"/>
      <c r="CG787" s="34"/>
      <c r="CH787" s="34"/>
    </row>
    <row r="788" spans="1:300" s="25" customFormat="1" ht="21" customHeight="1" x14ac:dyDescent="0.25">
      <c r="A788" s="882"/>
      <c r="B788" s="882"/>
      <c r="C788" s="885"/>
      <c r="D788" s="888"/>
      <c r="E788" s="891"/>
      <c r="F788" s="888"/>
      <c r="G788" s="891"/>
      <c r="H788" s="863"/>
      <c r="I788" s="863"/>
      <c r="J788" s="863"/>
      <c r="K788" s="865"/>
      <c r="L788" s="867"/>
      <c r="M788" s="869"/>
      <c r="N788" s="871"/>
      <c r="O788" s="871"/>
      <c r="P788" s="871"/>
      <c r="Q788" s="871"/>
      <c r="R788" s="873"/>
      <c r="S788" s="875"/>
      <c r="T788" s="695" t="s">
        <v>178</v>
      </c>
      <c r="U788" s="695" t="s">
        <v>179</v>
      </c>
      <c r="V788" s="695" t="s">
        <v>43</v>
      </c>
      <c r="W788" s="309">
        <v>4100</v>
      </c>
      <c r="X788" s="309" t="s">
        <v>216</v>
      </c>
      <c r="Y788" s="777">
        <v>26790</v>
      </c>
      <c r="Z788" s="155"/>
      <c r="AA788" s="155"/>
      <c r="AB788" s="155"/>
      <c r="AC788" s="155"/>
      <c r="AD788" s="155"/>
      <c r="AE788" s="155"/>
      <c r="AF788" s="153"/>
      <c r="AG788" s="153"/>
      <c r="AH788" s="153"/>
      <c r="AI788" s="153"/>
      <c r="AJ788" s="153"/>
      <c r="AK788" s="153"/>
      <c r="AL788" s="153"/>
      <c r="AM788" s="153"/>
      <c r="AN788" s="153"/>
      <c r="AO788" s="153"/>
      <c r="AP788" s="153"/>
      <c r="AQ788" s="153"/>
      <c r="AR788" s="153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</row>
    <row r="789" spans="1:300" s="25" customFormat="1" ht="18.75" customHeight="1" x14ac:dyDescent="0.25">
      <c r="A789" s="883"/>
      <c r="B789" s="883"/>
      <c r="C789" s="886"/>
      <c r="D789" s="889"/>
      <c r="E789" s="892"/>
      <c r="F789" s="889"/>
      <c r="G789" s="892"/>
      <c r="H789" s="864"/>
      <c r="I789" s="864"/>
      <c r="J789" s="864"/>
      <c r="K789" s="866"/>
      <c r="L789" s="868"/>
      <c r="M789" s="870"/>
      <c r="N789" s="872"/>
      <c r="O789" s="872"/>
      <c r="P789" s="872"/>
      <c r="Q789" s="872"/>
      <c r="R789" s="874"/>
      <c r="S789" s="876"/>
      <c r="T789" s="696"/>
      <c r="U789" s="696"/>
      <c r="V789" s="696"/>
      <c r="W789" s="309">
        <v>0.41</v>
      </c>
      <c r="X789" s="309" t="s">
        <v>209</v>
      </c>
      <c r="Y789" s="778"/>
      <c r="Z789" s="155"/>
      <c r="AA789" s="155"/>
      <c r="AB789" s="155"/>
      <c r="AC789" s="155"/>
      <c r="AD789" s="155"/>
      <c r="AE789" s="155"/>
      <c r="AF789" s="153"/>
      <c r="AG789" s="153"/>
      <c r="AH789" s="153"/>
      <c r="AI789" s="153"/>
      <c r="AJ789" s="153"/>
      <c r="AK789" s="153"/>
      <c r="AL789" s="153"/>
      <c r="AM789" s="153"/>
      <c r="AN789" s="153"/>
      <c r="AO789" s="153"/>
      <c r="AP789" s="153"/>
      <c r="AQ789" s="153"/>
      <c r="AR789" s="153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  <c r="BU789" s="34"/>
      <c r="BV789" s="34"/>
      <c r="BW789" s="34"/>
      <c r="BX789" s="34"/>
      <c r="BY789" s="34"/>
      <c r="BZ789" s="34"/>
      <c r="CA789" s="34"/>
      <c r="CB789" s="34"/>
      <c r="CC789" s="34"/>
      <c r="CD789" s="34"/>
      <c r="CE789" s="34"/>
      <c r="CF789" s="34"/>
      <c r="CG789" s="34"/>
      <c r="CH789" s="34"/>
    </row>
    <row r="790" spans="1:300" s="25" customFormat="1" ht="26.25" customHeight="1" x14ac:dyDescent="0.25">
      <c r="A790" s="859">
        <v>44</v>
      </c>
      <c r="B790" s="859">
        <v>299336</v>
      </c>
      <c r="C790" s="861" t="s">
        <v>775</v>
      </c>
      <c r="D790" s="849">
        <v>0.28999999999999998</v>
      </c>
      <c r="E790" s="851">
        <v>1273</v>
      </c>
      <c r="F790" s="849">
        <v>0.28999999999999998</v>
      </c>
      <c r="G790" s="851">
        <v>1273</v>
      </c>
      <c r="H790" s="687" t="s">
        <v>776</v>
      </c>
      <c r="I790" s="687" t="s">
        <v>213</v>
      </c>
      <c r="J790" s="687" t="s">
        <v>88</v>
      </c>
      <c r="K790" s="437">
        <v>1273</v>
      </c>
      <c r="L790" s="446" t="s">
        <v>784</v>
      </c>
      <c r="M790" s="853">
        <v>1829.2215100000001</v>
      </c>
      <c r="N790" s="313"/>
      <c r="O790" s="313"/>
      <c r="P790" s="313"/>
      <c r="Q790" s="313"/>
      <c r="R790" s="315"/>
      <c r="S790" s="314"/>
      <c r="T790" s="293"/>
      <c r="U790" s="293"/>
      <c r="V790" s="293"/>
      <c r="W790" s="309"/>
      <c r="X790" s="309"/>
      <c r="Y790" s="310"/>
      <c r="Z790" s="155"/>
      <c r="AA790" s="155"/>
      <c r="AB790" s="155"/>
      <c r="AC790" s="155"/>
      <c r="AD790" s="155"/>
      <c r="AE790" s="155"/>
      <c r="AF790" s="153"/>
      <c r="AG790" s="153"/>
      <c r="AH790" s="153"/>
      <c r="AI790" s="153"/>
      <c r="AJ790" s="153"/>
      <c r="AK790" s="153"/>
      <c r="AL790" s="153"/>
      <c r="AM790" s="153"/>
      <c r="AN790" s="153"/>
      <c r="AO790" s="153"/>
      <c r="AP790" s="153"/>
      <c r="AQ790" s="153"/>
      <c r="AR790" s="153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  <c r="BU790" s="34"/>
      <c r="BV790" s="34"/>
      <c r="BW790" s="34"/>
      <c r="BX790" s="34"/>
      <c r="BY790" s="34"/>
      <c r="BZ790" s="34"/>
      <c r="CA790" s="34"/>
      <c r="CB790" s="34"/>
      <c r="CC790" s="34"/>
      <c r="CD790" s="34"/>
      <c r="CE790" s="34"/>
      <c r="CF790" s="34"/>
      <c r="CG790" s="34"/>
      <c r="CH790" s="34"/>
    </row>
    <row r="791" spans="1:300" s="25" customFormat="1" ht="26.25" customHeight="1" x14ac:dyDescent="0.25">
      <c r="A791" s="860"/>
      <c r="B791" s="860"/>
      <c r="C791" s="862"/>
      <c r="D791" s="850"/>
      <c r="E791" s="852"/>
      <c r="F791" s="850"/>
      <c r="G791" s="852"/>
      <c r="H791" s="688"/>
      <c r="I791" s="688"/>
      <c r="J791" s="688"/>
      <c r="K791" s="439">
        <v>0.28999999999999998</v>
      </c>
      <c r="L791" s="438" t="s">
        <v>209</v>
      </c>
      <c r="M791" s="854"/>
      <c r="N791" s="313"/>
      <c r="O791" s="313"/>
      <c r="P791" s="313"/>
      <c r="Q791" s="313"/>
      <c r="R791" s="315"/>
      <c r="S791" s="314"/>
      <c r="T791" s="293"/>
      <c r="U791" s="293"/>
      <c r="V791" s="293"/>
      <c r="W791" s="309"/>
      <c r="X791" s="309"/>
      <c r="Y791" s="310"/>
      <c r="Z791" s="155"/>
      <c r="AA791" s="155"/>
      <c r="AB791" s="155"/>
      <c r="AC791" s="155"/>
      <c r="AD791" s="155"/>
      <c r="AE791" s="155"/>
      <c r="AF791" s="153"/>
      <c r="AG791" s="153"/>
      <c r="AH791" s="153"/>
      <c r="AI791" s="153"/>
      <c r="AJ791" s="153"/>
      <c r="AK791" s="153"/>
      <c r="AL791" s="153"/>
      <c r="AM791" s="153"/>
      <c r="AN791" s="153"/>
      <c r="AO791" s="153"/>
      <c r="AP791" s="153"/>
      <c r="AQ791" s="153"/>
      <c r="AR791" s="153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  <c r="BU791" s="34"/>
      <c r="BV791" s="34"/>
      <c r="BW791" s="34"/>
      <c r="BX791" s="34"/>
      <c r="BY791" s="34"/>
      <c r="BZ791" s="34"/>
      <c r="CA791" s="34"/>
      <c r="CB791" s="34"/>
      <c r="CC791" s="34"/>
      <c r="CD791" s="34"/>
      <c r="CE791" s="34"/>
      <c r="CF791" s="34"/>
      <c r="CG791" s="34"/>
      <c r="CH791" s="34"/>
    </row>
    <row r="792" spans="1:300" s="182" customFormat="1" ht="33" customHeight="1" x14ac:dyDescent="0.25">
      <c r="A792" s="855" t="s">
        <v>283</v>
      </c>
      <c r="B792" s="856"/>
      <c r="C792" s="857"/>
      <c r="D792" s="463">
        <f>SUM(D683:D791)</f>
        <v>80.399000000000029</v>
      </c>
      <c r="E792" s="463">
        <f>SUM(E683:E791)</f>
        <v>1012515.2800000003</v>
      </c>
      <c r="F792" s="463">
        <f>SUM(F683:F791)</f>
        <v>80.399000000000029</v>
      </c>
      <c r="G792" s="463">
        <f>SUM(G683:G791)</f>
        <v>1012515.2800000003</v>
      </c>
      <c r="H792" s="179"/>
      <c r="I792" s="179"/>
      <c r="J792" s="179"/>
      <c r="K792" s="179"/>
      <c r="L792" s="179"/>
      <c r="M792" s="181">
        <f>M704+M706+M710+M717+M721+M778+M784+M790</f>
        <v>95089.712979999997</v>
      </c>
      <c r="N792" s="179"/>
      <c r="O792" s="179"/>
      <c r="P792" s="179"/>
      <c r="Q792" s="179"/>
      <c r="R792" s="179"/>
      <c r="S792" s="180">
        <f>SUM(S683:S789)</f>
        <v>14527.59</v>
      </c>
      <c r="T792" s="179"/>
      <c r="U792" s="179"/>
      <c r="V792" s="179"/>
      <c r="W792" s="179"/>
      <c r="X792" s="179"/>
      <c r="Y792" s="180">
        <f>SUM(Y685:Y789)</f>
        <v>121875.87000000001</v>
      </c>
      <c r="Z792" s="179"/>
      <c r="AA792" s="179"/>
      <c r="AB792" s="179"/>
      <c r="AC792" s="179"/>
      <c r="AD792" s="179"/>
      <c r="AE792" s="181">
        <f>SUM(AE682:AE789)</f>
        <v>116900</v>
      </c>
      <c r="AF792" s="179"/>
      <c r="AG792" s="179"/>
      <c r="AH792" s="179"/>
      <c r="AI792" s="179"/>
      <c r="AJ792" s="179"/>
      <c r="AK792" s="181">
        <f>SUM(AK682:AK789)</f>
        <v>115000.00000000001</v>
      </c>
      <c r="AL792" s="179"/>
      <c r="AM792" s="179"/>
      <c r="AN792" s="179"/>
      <c r="AO792" s="179"/>
      <c r="AP792" s="179"/>
      <c r="AQ792" s="181">
        <f>SUM(AQ682:AQ789)</f>
        <v>118000</v>
      </c>
      <c r="AR792" s="179"/>
      <c r="AS792" s="34"/>
      <c r="AT792" s="34"/>
      <c r="AU792" s="257">
        <f>AQ792+AK792+AE792+S792+M792+Y792</f>
        <v>581393.17298000003</v>
      </c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  <c r="BU792" s="34"/>
      <c r="BV792" s="34"/>
      <c r="BW792" s="34"/>
      <c r="BX792" s="34"/>
      <c r="BY792" s="34"/>
      <c r="BZ792" s="34"/>
      <c r="CA792" s="34"/>
      <c r="CB792" s="34"/>
      <c r="CC792" s="34"/>
      <c r="CD792" s="34"/>
      <c r="CE792" s="34"/>
      <c r="CF792" s="34"/>
      <c r="CG792" s="34"/>
      <c r="CH792" s="34"/>
    </row>
    <row r="793" spans="1:300" ht="27" customHeight="1" x14ac:dyDescent="0.25">
      <c r="A793" s="858" t="s">
        <v>25</v>
      </c>
      <c r="B793" s="858"/>
      <c r="C793" s="858"/>
      <c r="D793" s="858"/>
      <c r="E793" s="858"/>
      <c r="F793" s="858"/>
      <c r="G793" s="858"/>
      <c r="H793" s="858"/>
      <c r="I793" s="858"/>
      <c r="J793" s="815" t="s">
        <v>9</v>
      </c>
      <c r="K793" s="454">
        <f>K707+K711+K718+K722+K779+K785+K791</f>
        <v>4.8167</v>
      </c>
      <c r="L793" s="318" t="s">
        <v>5</v>
      </c>
      <c r="M793" s="845">
        <f>M706+M710+M717+M721+M778+M784+M790</f>
        <v>68314.21398</v>
      </c>
      <c r="N793" s="124"/>
      <c r="O793" s="312"/>
      <c r="P793" s="815" t="s">
        <v>9</v>
      </c>
      <c r="Q793" s="318">
        <f>Q727+Q747+Q763+Q768+Q770+Q782</f>
        <v>6.9460000000000006</v>
      </c>
      <c r="R793" s="318" t="s">
        <v>5</v>
      </c>
      <c r="S793" s="845">
        <f>S727+S747+S763+S768+S770+S782</f>
        <v>0</v>
      </c>
      <c r="T793" s="124"/>
      <c r="U793" s="125"/>
      <c r="V793" s="848" t="s">
        <v>9</v>
      </c>
      <c r="W793" s="126">
        <f>W688+W690+W748+W775+W777+W781+W758+W692</f>
        <v>6.6033999999999997</v>
      </c>
      <c r="X793" s="318" t="s">
        <v>5</v>
      </c>
      <c r="Y793" s="845">
        <f>Y687+Y689+Y747+Y757+Y774+Y776+Y780+Y691</f>
        <v>46305.54</v>
      </c>
      <c r="Z793" s="221"/>
      <c r="AA793" s="312"/>
      <c r="AB793" s="815" t="s">
        <v>9</v>
      </c>
      <c r="AC793" s="318">
        <f>SUM(AC684,AC701,AC703,AC713,AC734,AC741,AC743,AC756,AC762)</f>
        <v>7.90062</v>
      </c>
      <c r="AD793" s="318" t="s">
        <v>5</v>
      </c>
      <c r="AE793" s="845">
        <f>SUM(AE683,AE700,AE702,AE712,AE733,AE739,AE742,AE755,AE761)</f>
        <v>86619.999999999985</v>
      </c>
      <c r="AF793" s="124"/>
      <c r="AG793" s="312"/>
      <c r="AH793" s="815" t="s">
        <v>9</v>
      </c>
      <c r="AI793" s="318">
        <f>SUM(AI736,AI738,AI748,AI760,AI769)</f>
        <v>7.0569999999999995</v>
      </c>
      <c r="AJ793" s="318" t="s">
        <v>5</v>
      </c>
      <c r="AK793" s="845">
        <f>SUM(AK735,AK737,AK747,AK759,AK768)</f>
        <v>57730.559999999998</v>
      </c>
      <c r="AL793" s="124"/>
      <c r="AM793" s="312"/>
      <c r="AN793" s="815" t="s">
        <v>9</v>
      </c>
      <c r="AO793" s="318">
        <f>SUM(AO694,AO698,AO715,AO746,AO764)</f>
        <v>4.1197399999999993</v>
      </c>
      <c r="AP793" s="318" t="s">
        <v>5</v>
      </c>
      <c r="AQ793" s="845">
        <f>SUM(AQ693,AQ697,AQ714,AQ745,AQ763)</f>
        <v>46561.68</v>
      </c>
      <c r="AR793" s="815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  <c r="JY793" s="1"/>
      <c r="JZ793" s="1"/>
      <c r="KA793" s="1"/>
      <c r="KB793" s="1"/>
      <c r="KC793" s="1"/>
      <c r="KD793" s="1"/>
      <c r="KE793" s="1"/>
      <c r="KF793" s="1"/>
      <c r="KG793" s="1"/>
      <c r="KH793" s="1"/>
      <c r="KI793" s="1"/>
      <c r="KJ793" s="1"/>
      <c r="KK793" s="1"/>
      <c r="KL793" s="1"/>
      <c r="KM793" s="1"/>
      <c r="KN793" s="1"/>
    </row>
    <row r="794" spans="1:300" ht="27" customHeight="1" x14ac:dyDescent="0.25">
      <c r="A794" s="858"/>
      <c r="B794" s="858"/>
      <c r="C794" s="858"/>
      <c r="D794" s="858"/>
      <c r="E794" s="858"/>
      <c r="F794" s="858"/>
      <c r="G794" s="858"/>
      <c r="H794" s="858"/>
      <c r="I794" s="858"/>
      <c r="J794" s="816"/>
      <c r="K794" s="462">
        <f>K706+K710+K717+K721+K778+K784+K790</f>
        <v>71329.2</v>
      </c>
      <c r="L794" s="318" t="s">
        <v>8</v>
      </c>
      <c r="M794" s="846"/>
      <c r="N794" s="127"/>
      <c r="O794" s="128"/>
      <c r="P794" s="816"/>
      <c r="Q794" s="559">
        <f>Q728+Q748+Q764+Q769+Q771+Q783</f>
        <v>102746</v>
      </c>
      <c r="R794" s="318" t="s">
        <v>8</v>
      </c>
      <c r="S794" s="816"/>
      <c r="T794" s="127"/>
      <c r="U794" s="125"/>
      <c r="V794" s="848"/>
      <c r="W794" s="318">
        <f>W687+W689+W747+W757+W774+W776+W780+W691</f>
        <v>70674</v>
      </c>
      <c r="X794" s="318" t="s">
        <v>8</v>
      </c>
      <c r="Y794" s="846"/>
      <c r="Z794" s="127"/>
      <c r="AA794" s="128"/>
      <c r="AB794" s="816"/>
      <c r="AC794" s="318">
        <f>SUM(AC683,AC700,AC702,AC712,AC733,AC739,AC742,AC755,AC761)</f>
        <v>125980</v>
      </c>
      <c r="AD794" s="318" t="s">
        <v>8</v>
      </c>
      <c r="AE794" s="816"/>
      <c r="AF794" s="127"/>
      <c r="AG794" s="128"/>
      <c r="AH794" s="816"/>
      <c r="AI794" s="318">
        <f>SUM(AI735,AI747,AI759,AI768)</f>
        <v>63916</v>
      </c>
      <c r="AJ794" s="318" t="s">
        <v>8</v>
      </c>
      <c r="AK794" s="846"/>
      <c r="AL794" s="127"/>
      <c r="AM794" s="128"/>
      <c r="AN794" s="816"/>
      <c r="AO794" s="318">
        <f>SUM(AO693,AO697,AO714,AO745,AO763)</f>
        <v>70548</v>
      </c>
      <c r="AP794" s="318" t="s">
        <v>8</v>
      </c>
      <c r="AQ794" s="846"/>
      <c r="AR794" s="816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  <c r="JY794" s="1"/>
      <c r="JZ794" s="1"/>
      <c r="KA794" s="1"/>
      <c r="KB794" s="1"/>
      <c r="KC794" s="1"/>
      <c r="KD794" s="1"/>
      <c r="KE794" s="1"/>
      <c r="KF794" s="1"/>
      <c r="KG794" s="1"/>
      <c r="KH794" s="1"/>
      <c r="KI794" s="1"/>
      <c r="KJ794" s="1"/>
      <c r="KK794" s="1"/>
      <c r="KL794" s="1"/>
      <c r="KM794" s="1"/>
      <c r="KN794" s="1"/>
    </row>
    <row r="795" spans="1:300" ht="21.75" customHeight="1" x14ac:dyDescent="0.25">
      <c r="A795" s="858"/>
      <c r="B795" s="858"/>
      <c r="C795" s="858"/>
      <c r="D795" s="858"/>
      <c r="E795" s="858"/>
      <c r="F795" s="858"/>
      <c r="G795" s="858"/>
      <c r="H795" s="858"/>
      <c r="I795" s="858"/>
      <c r="J795" s="815" t="s">
        <v>41</v>
      </c>
      <c r="K795" s="318">
        <v>0</v>
      </c>
      <c r="L795" s="318" t="s">
        <v>5</v>
      </c>
      <c r="M795" s="845">
        <v>0</v>
      </c>
      <c r="N795" s="127"/>
      <c r="O795" s="128"/>
      <c r="P795" s="815" t="s">
        <v>41</v>
      </c>
      <c r="Q795" s="318">
        <v>0</v>
      </c>
      <c r="R795" s="318" t="s">
        <v>5</v>
      </c>
      <c r="S795" s="845">
        <v>0</v>
      </c>
      <c r="T795" s="127"/>
      <c r="U795" s="125"/>
      <c r="V795" s="848" t="s">
        <v>41</v>
      </c>
      <c r="W795" s="318">
        <v>0</v>
      </c>
      <c r="X795" s="318" t="s">
        <v>5</v>
      </c>
      <c r="Y795" s="845">
        <v>0</v>
      </c>
      <c r="Z795" s="127"/>
      <c r="AA795" s="128"/>
      <c r="AB795" s="815" t="s">
        <v>41</v>
      </c>
      <c r="AC795" s="318">
        <v>0</v>
      </c>
      <c r="AD795" s="318" t="s">
        <v>5</v>
      </c>
      <c r="AE795" s="845">
        <v>0</v>
      </c>
      <c r="AF795" s="127"/>
      <c r="AG795" s="128"/>
      <c r="AH795" s="815" t="s">
        <v>41</v>
      </c>
      <c r="AI795" s="318"/>
      <c r="AJ795" s="318" t="s">
        <v>5</v>
      </c>
      <c r="AK795" s="845"/>
      <c r="AL795" s="127"/>
      <c r="AM795" s="128"/>
      <c r="AN795" s="815" t="s">
        <v>41</v>
      </c>
      <c r="AO795" s="318"/>
      <c r="AP795" s="318" t="s">
        <v>5</v>
      </c>
      <c r="AQ795" s="845"/>
      <c r="AR795" s="815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  <c r="JY795" s="1"/>
      <c r="JZ795" s="1"/>
      <c r="KA795" s="1"/>
      <c r="KB795" s="1"/>
      <c r="KC795" s="1"/>
      <c r="KD795" s="1"/>
      <c r="KE795" s="1"/>
      <c r="KF795" s="1"/>
      <c r="KG795" s="1"/>
      <c r="KH795" s="1"/>
      <c r="KI795" s="1"/>
      <c r="KJ795" s="1"/>
      <c r="KK795" s="1"/>
      <c r="KL795" s="1"/>
      <c r="KM795" s="1"/>
      <c r="KN795" s="1"/>
    </row>
    <row r="796" spans="1:300" ht="21.75" customHeight="1" x14ac:dyDescent="0.25">
      <c r="A796" s="858"/>
      <c r="B796" s="858"/>
      <c r="C796" s="858"/>
      <c r="D796" s="858"/>
      <c r="E796" s="858"/>
      <c r="F796" s="858"/>
      <c r="G796" s="858"/>
      <c r="H796" s="858"/>
      <c r="I796" s="858"/>
      <c r="J796" s="816"/>
      <c r="K796" s="318">
        <v>0</v>
      </c>
      <c r="L796" s="318" t="s">
        <v>8</v>
      </c>
      <c r="M796" s="846"/>
      <c r="N796" s="127"/>
      <c r="O796" s="128"/>
      <c r="P796" s="816"/>
      <c r="Q796" s="318">
        <v>0</v>
      </c>
      <c r="R796" s="318" t="s">
        <v>8</v>
      </c>
      <c r="S796" s="846"/>
      <c r="T796" s="127"/>
      <c r="U796" s="125"/>
      <c r="V796" s="848"/>
      <c r="W796" s="318">
        <v>0</v>
      </c>
      <c r="X796" s="318" t="s">
        <v>8</v>
      </c>
      <c r="Y796" s="846"/>
      <c r="Z796" s="127"/>
      <c r="AA796" s="128"/>
      <c r="AB796" s="816"/>
      <c r="AC796" s="318">
        <v>0</v>
      </c>
      <c r="AD796" s="318" t="s">
        <v>8</v>
      </c>
      <c r="AE796" s="846"/>
      <c r="AF796" s="127"/>
      <c r="AG796" s="128"/>
      <c r="AH796" s="816"/>
      <c r="AI796" s="318"/>
      <c r="AJ796" s="318" t="s">
        <v>8</v>
      </c>
      <c r="AK796" s="846"/>
      <c r="AL796" s="127"/>
      <c r="AM796" s="128"/>
      <c r="AN796" s="816"/>
      <c r="AO796" s="318"/>
      <c r="AP796" s="318" t="s">
        <v>8</v>
      </c>
      <c r="AQ796" s="846"/>
      <c r="AR796" s="816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  <c r="JY796" s="1"/>
      <c r="JZ796" s="1"/>
      <c r="KA796" s="1"/>
      <c r="KB796" s="1"/>
      <c r="KC796" s="1"/>
      <c r="KD796" s="1"/>
      <c r="KE796" s="1"/>
      <c r="KF796" s="1"/>
      <c r="KG796" s="1"/>
      <c r="KH796" s="1"/>
      <c r="KI796" s="1"/>
      <c r="KJ796" s="1"/>
      <c r="KK796" s="1"/>
      <c r="KL796" s="1"/>
      <c r="KM796" s="1"/>
      <c r="KN796" s="1"/>
    </row>
    <row r="797" spans="1:300" ht="21.75" customHeight="1" x14ac:dyDescent="0.25">
      <c r="A797" s="858"/>
      <c r="B797" s="858"/>
      <c r="C797" s="858"/>
      <c r="D797" s="858"/>
      <c r="E797" s="858"/>
      <c r="F797" s="858"/>
      <c r="G797" s="858"/>
      <c r="H797" s="858"/>
      <c r="I797" s="858"/>
      <c r="J797" s="815" t="s">
        <v>42</v>
      </c>
      <c r="K797" s="318">
        <v>0</v>
      </c>
      <c r="L797" s="318" t="s">
        <v>5</v>
      </c>
      <c r="M797" s="845">
        <v>0</v>
      </c>
      <c r="N797" s="127"/>
      <c r="O797" s="128"/>
      <c r="P797" s="815" t="s">
        <v>42</v>
      </c>
      <c r="Q797" s="318">
        <v>0</v>
      </c>
      <c r="R797" s="318" t="s">
        <v>5</v>
      </c>
      <c r="S797" s="845">
        <v>0</v>
      </c>
      <c r="T797" s="127"/>
      <c r="U797" s="125"/>
      <c r="V797" s="848" t="s">
        <v>42</v>
      </c>
      <c r="W797" s="318">
        <v>0</v>
      </c>
      <c r="X797" s="318" t="s">
        <v>5</v>
      </c>
      <c r="Y797" s="845">
        <v>0</v>
      </c>
      <c r="Z797" s="127"/>
      <c r="AA797" s="128"/>
      <c r="AB797" s="815" t="s">
        <v>42</v>
      </c>
      <c r="AC797" s="318">
        <v>0</v>
      </c>
      <c r="AD797" s="318" t="s">
        <v>5</v>
      </c>
      <c r="AE797" s="845">
        <v>0</v>
      </c>
      <c r="AF797" s="127"/>
      <c r="AG797" s="128"/>
      <c r="AH797" s="815" t="s">
        <v>42</v>
      </c>
      <c r="AI797" s="318">
        <v>0</v>
      </c>
      <c r="AJ797" s="318" t="s">
        <v>5</v>
      </c>
      <c r="AK797" s="845">
        <v>0</v>
      </c>
      <c r="AL797" s="127"/>
      <c r="AM797" s="128"/>
      <c r="AN797" s="815" t="s">
        <v>42</v>
      </c>
      <c r="AO797" s="318">
        <v>0</v>
      </c>
      <c r="AP797" s="318" t="s">
        <v>5</v>
      </c>
      <c r="AQ797" s="845">
        <v>0</v>
      </c>
      <c r="AR797" s="815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  <c r="JY797" s="1"/>
      <c r="JZ797" s="1"/>
      <c r="KA797" s="1"/>
      <c r="KB797" s="1"/>
      <c r="KC797" s="1"/>
      <c r="KD797" s="1"/>
      <c r="KE797" s="1"/>
      <c r="KF797" s="1"/>
      <c r="KG797" s="1"/>
      <c r="KH797" s="1"/>
      <c r="KI797" s="1"/>
      <c r="KJ797" s="1"/>
      <c r="KK797" s="1"/>
      <c r="KL797" s="1"/>
      <c r="KM797" s="1"/>
      <c r="KN797" s="1"/>
    </row>
    <row r="798" spans="1:300" ht="21.75" customHeight="1" x14ac:dyDescent="0.25">
      <c r="A798" s="858"/>
      <c r="B798" s="858"/>
      <c r="C798" s="858"/>
      <c r="D798" s="858"/>
      <c r="E798" s="858"/>
      <c r="F798" s="858"/>
      <c r="G798" s="858"/>
      <c r="H798" s="858"/>
      <c r="I798" s="858"/>
      <c r="J798" s="816"/>
      <c r="K798" s="318">
        <v>0</v>
      </c>
      <c r="L798" s="318" t="s">
        <v>8</v>
      </c>
      <c r="M798" s="846"/>
      <c r="N798" s="127"/>
      <c r="O798" s="128"/>
      <c r="P798" s="816"/>
      <c r="Q798" s="318">
        <v>0</v>
      </c>
      <c r="R798" s="318" t="s">
        <v>8</v>
      </c>
      <c r="S798" s="846"/>
      <c r="T798" s="127"/>
      <c r="U798" s="125"/>
      <c r="V798" s="848"/>
      <c r="W798" s="318">
        <v>0</v>
      </c>
      <c r="X798" s="318" t="s">
        <v>8</v>
      </c>
      <c r="Y798" s="846"/>
      <c r="Z798" s="127"/>
      <c r="AA798" s="128"/>
      <c r="AB798" s="816"/>
      <c r="AC798" s="318">
        <v>0</v>
      </c>
      <c r="AD798" s="318" t="s">
        <v>8</v>
      </c>
      <c r="AE798" s="846"/>
      <c r="AF798" s="127"/>
      <c r="AG798" s="128"/>
      <c r="AH798" s="816"/>
      <c r="AI798" s="318">
        <v>0</v>
      </c>
      <c r="AJ798" s="318" t="s">
        <v>8</v>
      </c>
      <c r="AK798" s="846"/>
      <c r="AL798" s="127"/>
      <c r="AM798" s="128"/>
      <c r="AN798" s="816"/>
      <c r="AO798" s="318">
        <v>0</v>
      </c>
      <c r="AP798" s="318" t="s">
        <v>8</v>
      </c>
      <c r="AQ798" s="846"/>
      <c r="AR798" s="816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  <c r="JY798" s="1"/>
      <c r="JZ798" s="1"/>
      <c r="KA798" s="1"/>
      <c r="KB798" s="1"/>
      <c r="KC798" s="1"/>
      <c r="KD798" s="1"/>
      <c r="KE798" s="1"/>
      <c r="KF798" s="1"/>
      <c r="KG798" s="1"/>
      <c r="KH798" s="1"/>
      <c r="KI798" s="1"/>
      <c r="KJ798" s="1"/>
      <c r="KK798" s="1"/>
      <c r="KL798" s="1"/>
      <c r="KM798" s="1"/>
      <c r="KN798" s="1"/>
    </row>
    <row r="799" spans="1:300" ht="21.75" customHeight="1" x14ac:dyDescent="0.25">
      <c r="A799" s="858"/>
      <c r="B799" s="858"/>
      <c r="C799" s="858"/>
      <c r="D799" s="858"/>
      <c r="E799" s="858"/>
      <c r="F799" s="858"/>
      <c r="G799" s="858"/>
      <c r="H799" s="858"/>
      <c r="I799" s="858"/>
      <c r="J799" s="815" t="s">
        <v>43</v>
      </c>
      <c r="K799" s="453">
        <f>K705</f>
        <v>0.40949999999999998</v>
      </c>
      <c r="L799" s="318" t="s">
        <v>5</v>
      </c>
      <c r="M799" s="845">
        <f>M704</f>
        <v>26775.499</v>
      </c>
      <c r="N799" s="127"/>
      <c r="O799" s="128"/>
      <c r="P799" s="815" t="s">
        <v>43</v>
      </c>
      <c r="Q799" s="453">
        <f>Q685+Q729</f>
        <v>0.53200000000000003</v>
      </c>
      <c r="R799" s="318" t="s">
        <v>5</v>
      </c>
      <c r="S799" s="845">
        <f>S685+S729</f>
        <v>14527.59</v>
      </c>
      <c r="T799" s="127"/>
      <c r="U799" s="125"/>
      <c r="V799" s="848" t="s">
        <v>43</v>
      </c>
      <c r="W799" s="318">
        <f>W789+W730</f>
        <v>7619.63</v>
      </c>
      <c r="X799" s="318" t="s">
        <v>5</v>
      </c>
      <c r="Y799" s="845">
        <f>Y788+Y729</f>
        <v>70570.33</v>
      </c>
      <c r="Z799" s="127"/>
      <c r="AA799" s="128"/>
      <c r="AB799" s="815" t="s">
        <v>43</v>
      </c>
      <c r="AC799" s="318">
        <v>0</v>
      </c>
      <c r="AD799" s="318" t="s">
        <v>5</v>
      </c>
      <c r="AE799" s="845">
        <v>0</v>
      </c>
      <c r="AF799" s="127"/>
      <c r="AG799" s="128"/>
      <c r="AH799" s="815" t="s">
        <v>43</v>
      </c>
      <c r="AI799" s="318">
        <v>0</v>
      </c>
      <c r="AJ799" s="318" t="s">
        <v>5</v>
      </c>
      <c r="AK799" s="845">
        <v>0</v>
      </c>
      <c r="AL799" s="127"/>
      <c r="AM799" s="128"/>
      <c r="AN799" s="815" t="s">
        <v>43</v>
      </c>
      <c r="AO799" s="318">
        <v>0</v>
      </c>
      <c r="AP799" s="318" t="s">
        <v>5</v>
      </c>
      <c r="AQ799" s="845">
        <v>0</v>
      </c>
      <c r="AR799" s="815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  <c r="JY799" s="1"/>
      <c r="JZ799" s="1"/>
      <c r="KA799" s="1"/>
      <c r="KB799" s="1"/>
      <c r="KC799" s="1"/>
      <c r="KD799" s="1"/>
      <c r="KE799" s="1"/>
      <c r="KF799" s="1"/>
      <c r="KG799" s="1"/>
      <c r="KH799" s="1"/>
      <c r="KI799" s="1"/>
      <c r="KJ799" s="1"/>
      <c r="KK799" s="1"/>
      <c r="KL799" s="1"/>
      <c r="KM799" s="1"/>
      <c r="KN799" s="1"/>
    </row>
    <row r="800" spans="1:300" ht="21.75" customHeight="1" x14ac:dyDescent="0.25">
      <c r="A800" s="858"/>
      <c r="B800" s="858"/>
      <c r="C800" s="858"/>
      <c r="D800" s="858"/>
      <c r="E800" s="858"/>
      <c r="F800" s="858"/>
      <c r="G800" s="858"/>
      <c r="H800" s="858"/>
      <c r="I800" s="858"/>
      <c r="J800" s="816"/>
      <c r="K800" s="318">
        <f>K704</f>
        <v>7232</v>
      </c>
      <c r="L800" s="318" t="s">
        <v>8</v>
      </c>
      <c r="M800" s="846"/>
      <c r="N800" s="127"/>
      <c r="O800" s="128"/>
      <c r="P800" s="816"/>
      <c r="Q800" s="453">
        <f>Q686+Q730</f>
        <v>4312</v>
      </c>
      <c r="R800" s="318" t="s">
        <v>8</v>
      </c>
      <c r="S800" s="846"/>
      <c r="T800" s="127"/>
      <c r="U800" s="125"/>
      <c r="V800" s="848"/>
      <c r="W800" s="318">
        <f>W788+W729+W685</f>
        <v>4100.5442300000004</v>
      </c>
      <c r="X800" s="318" t="s">
        <v>8</v>
      </c>
      <c r="Y800" s="816"/>
      <c r="Z800" s="127"/>
      <c r="AA800" s="128"/>
      <c r="AB800" s="816"/>
      <c r="AC800" s="318">
        <v>0</v>
      </c>
      <c r="AD800" s="318" t="s">
        <v>8</v>
      </c>
      <c r="AE800" s="846"/>
      <c r="AF800" s="127"/>
      <c r="AG800" s="128"/>
      <c r="AH800" s="816"/>
      <c r="AI800" s="318">
        <v>0</v>
      </c>
      <c r="AJ800" s="318" t="s">
        <v>8</v>
      </c>
      <c r="AK800" s="846"/>
      <c r="AL800" s="127"/>
      <c r="AM800" s="128"/>
      <c r="AN800" s="816"/>
      <c r="AO800" s="318">
        <v>0</v>
      </c>
      <c r="AP800" s="318" t="s">
        <v>8</v>
      </c>
      <c r="AQ800" s="846"/>
      <c r="AR800" s="816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  <c r="JY800" s="1"/>
      <c r="JZ800" s="1"/>
      <c r="KA800" s="1"/>
      <c r="KB800" s="1"/>
      <c r="KC800" s="1"/>
      <c r="KD800" s="1"/>
      <c r="KE800" s="1"/>
      <c r="KF800" s="1"/>
      <c r="KG800" s="1"/>
      <c r="KH800" s="1"/>
      <c r="KI800" s="1"/>
      <c r="KJ800" s="1"/>
      <c r="KK800" s="1"/>
      <c r="KL800" s="1"/>
      <c r="KM800" s="1"/>
      <c r="KN800" s="1"/>
    </row>
    <row r="801" spans="1:300" ht="21.75" customHeight="1" x14ac:dyDescent="0.25">
      <c r="A801" s="858"/>
      <c r="B801" s="858"/>
      <c r="C801" s="858"/>
      <c r="D801" s="858"/>
      <c r="E801" s="858"/>
      <c r="F801" s="858"/>
      <c r="G801" s="858"/>
      <c r="H801" s="858"/>
      <c r="I801" s="858"/>
      <c r="J801" s="815" t="s">
        <v>10</v>
      </c>
      <c r="K801" s="129">
        <v>0</v>
      </c>
      <c r="L801" s="318" t="s">
        <v>8</v>
      </c>
      <c r="M801" s="845">
        <v>0</v>
      </c>
      <c r="N801" s="127"/>
      <c r="O801" s="128"/>
      <c r="P801" s="815" t="s">
        <v>10</v>
      </c>
      <c r="Q801" s="318">
        <v>0</v>
      </c>
      <c r="R801" s="318" t="s">
        <v>8</v>
      </c>
      <c r="S801" s="845">
        <v>0</v>
      </c>
      <c r="T801" s="127"/>
      <c r="U801" s="125"/>
      <c r="V801" s="848" t="s">
        <v>10</v>
      </c>
      <c r="W801" s="318">
        <v>0</v>
      </c>
      <c r="X801" s="318" t="s">
        <v>8</v>
      </c>
      <c r="Y801" s="845">
        <v>0</v>
      </c>
      <c r="Z801" s="127"/>
      <c r="AA801" s="128"/>
      <c r="AB801" s="815" t="s">
        <v>10</v>
      </c>
      <c r="AC801" s="318">
        <v>0</v>
      </c>
      <c r="AD801" s="318" t="s">
        <v>8</v>
      </c>
      <c r="AE801" s="845">
        <v>0</v>
      </c>
      <c r="AF801" s="127"/>
      <c r="AG801" s="128"/>
      <c r="AH801" s="815" t="s">
        <v>10</v>
      </c>
      <c r="AI801" s="318">
        <v>0</v>
      </c>
      <c r="AJ801" s="318" t="s">
        <v>8</v>
      </c>
      <c r="AK801" s="845">
        <v>0</v>
      </c>
      <c r="AL801" s="127"/>
      <c r="AM801" s="128"/>
      <c r="AN801" s="815" t="s">
        <v>10</v>
      </c>
      <c r="AO801" s="318">
        <v>0</v>
      </c>
      <c r="AP801" s="318" t="s">
        <v>8</v>
      </c>
      <c r="AQ801" s="845">
        <v>0</v>
      </c>
      <c r="AR801" s="815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  <c r="JY801" s="1"/>
      <c r="JZ801" s="1"/>
      <c r="KA801" s="1"/>
      <c r="KB801" s="1"/>
      <c r="KC801" s="1"/>
      <c r="KD801" s="1"/>
      <c r="KE801" s="1"/>
      <c r="KF801" s="1"/>
      <c r="KG801" s="1"/>
      <c r="KH801" s="1"/>
      <c r="KI801" s="1"/>
      <c r="KJ801" s="1"/>
      <c r="KK801" s="1"/>
      <c r="KL801" s="1"/>
      <c r="KM801" s="1"/>
      <c r="KN801" s="1"/>
    </row>
    <row r="802" spans="1:300" ht="21" customHeight="1" x14ac:dyDescent="0.25">
      <c r="A802" s="858"/>
      <c r="B802" s="858"/>
      <c r="C802" s="858"/>
      <c r="D802" s="858"/>
      <c r="E802" s="858"/>
      <c r="F802" s="858"/>
      <c r="G802" s="858"/>
      <c r="H802" s="858"/>
      <c r="I802" s="858"/>
      <c r="J802" s="816"/>
      <c r="K802" s="129">
        <v>0</v>
      </c>
      <c r="L802" s="318" t="s">
        <v>5</v>
      </c>
      <c r="M802" s="846"/>
      <c r="N802" s="127"/>
      <c r="O802" s="128"/>
      <c r="P802" s="816"/>
      <c r="Q802" s="318">
        <v>0</v>
      </c>
      <c r="R802" s="318" t="s">
        <v>5</v>
      </c>
      <c r="S802" s="846"/>
      <c r="T802" s="127"/>
      <c r="U802" s="125"/>
      <c r="V802" s="848"/>
      <c r="W802" s="318">
        <v>0</v>
      </c>
      <c r="X802" s="318" t="s">
        <v>5</v>
      </c>
      <c r="Y802" s="846"/>
      <c r="Z802" s="127"/>
      <c r="AA802" s="128"/>
      <c r="AB802" s="816"/>
      <c r="AC802" s="318">
        <v>0</v>
      </c>
      <c r="AD802" s="318" t="s">
        <v>5</v>
      </c>
      <c r="AE802" s="846"/>
      <c r="AF802" s="127"/>
      <c r="AG802" s="128"/>
      <c r="AH802" s="816"/>
      <c r="AI802" s="318">
        <v>0</v>
      </c>
      <c r="AJ802" s="318" t="s">
        <v>5</v>
      </c>
      <c r="AK802" s="846"/>
      <c r="AL802" s="127"/>
      <c r="AM802" s="128"/>
      <c r="AN802" s="816"/>
      <c r="AO802" s="318">
        <v>0</v>
      </c>
      <c r="AP802" s="318" t="s">
        <v>5</v>
      </c>
      <c r="AQ802" s="846"/>
      <c r="AR802" s="816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  <c r="JY802" s="1"/>
      <c r="JZ802" s="1"/>
      <c r="KA802" s="1"/>
      <c r="KB802" s="1"/>
      <c r="KC802" s="1"/>
      <c r="KD802" s="1"/>
      <c r="KE802" s="1"/>
      <c r="KF802" s="1"/>
      <c r="KG802" s="1"/>
      <c r="KH802" s="1"/>
      <c r="KI802" s="1"/>
      <c r="KJ802" s="1"/>
      <c r="KK802" s="1"/>
      <c r="KL802" s="1"/>
      <c r="KM802" s="1"/>
      <c r="KN802" s="1"/>
    </row>
    <row r="803" spans="1:300" ht="28.5" x14ac:dyDescent="0.25">
      <c r="A803" s="858"/>
      <c r="B803" s="858"/>
      <c r="C803" s="858"/>
      <c r="D803" s="858"/>
      <c r="E803" s="858"/>
      <c r="F803" s="858"/>
      <c r="G803" s="858"/>
      <c r="H803" s="858"/>
      <c r="I803" s="858"/>
      <c r="J803" s="318" t="s">
        <v>11</v>
      </c>
      <c r="K803" s="318">
        <f>K765</f>
        <v>0</v>
      </c>
      <c r="L803" s="318" t="s">
        <v>12</v>
      </c>
      <c r="M803" s="130">
        <f>M765</f>
        <v>0</v>
      </c>
      <c r="N803" s="127"/>
      <c r="O803" s="128"/>
      <c r="P803" s="318" t="s">
        <v>11</v>
      </c>
      <c r="Q803" s="318"/>
      <c r="R803" s="318" t="s">
        <v>12</v>
      </c>
      <c r="S803" s="130"/>
      <c r="T803" s="127"/>
      <c r="U803" s="125"/>
      <c r="V803" s="318" t="s">
        <v>11</v>
      </c>
      <c r="W803" s="318">
        <f>W765+W768+W782</f>
        <v>5</v>
      </c>
      <c r="X803" s="318" t="s">
        <v>12</v>
      </c>
      <c r="Y803" s="130">
        <f>Y765+Y768+Y782</f>
        <v>5000</v>
      </c>
      <c r="Z803" s="127"/>
      <c r="AA803" s="128"/>
      <c r="AB803" s="318" t="s">
        <v>11</v>
      </c>
      <c r="AC803" s="318">
        <f>AC744</f>
        <v>1</v>
      </c>
      <c r="AD803" s="318" t="s">
        <v>12</v>
      </c>
      <c r="AE803" s="130">
        <f>AE744</f>
        <v>1000</v>
      </c>
      <c r="AF803" s="127"/>
      <c r="AG803" s="128"/>
      <c r="AH803" s="318" t="s">
        <v>11</v>
      </c>
      <c r="AI803" s="318">
        <v>0</v>
      </c>
      <c r="AJ803" s="318" t="s">
        <v>12</v>
      </c>
      <c r="AK803" s="130">
        <v>0</v>
      </c>
      <c r="AL803" s="127"/>
      <c r="AM803" s="128"/>
      <c r="AN803" s="318" t="s">
        <v>11</v>
      </c>
      <c r="AO803" s="318">
        <v>0</v>
      </c>
      <c r="AP803" s="318" t="s">
        <v>12</v>
      </c>
      <c r="AQ803" s="130">
        <v>0</v>
      </c>
      <c r="AR803" s="318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  <c r="JY803" s="1"/>
      <c r="JZ803" s="1"/>
      <c r="KA803" s="1"/>
      <c r="KB803" s="1"/>
      <c r="KC803" s="1"/>
      <c r="KD803" s="1"/>
      <c r="KE803" s="1"/>
      <c r="KF803" s="1"/>
      <c r="KG803" s="1"/>
      <c r="KH803" s="1"/>
      <c r="KI803" s="1"/>
      <c r="KJ803" s="1"/>
      <c r="KK803" s="1"/>
      <c r="KL803" s="1"/>
      <c r="KM803" s="1"/>
      <c r="KN803" s="1"/>
    </row>
    <row r="804" spans="1:300" ht="28.5" x14ac:dyDescent="0.25">
      <c r="A804" s="858"/>
      <c r="B804" s="858"/>
      <c r="C804" s="858"/>
      <c r="D804" s="858"/>
      <c r="E804" s="858"/>
      <c r="F804" s="858"/>
      <c r="G804" s="858"/>
      <c r="H804" s="858"/>
      <c r="I804" s="858"/>
      <c r="J804" s="318" t="s">
        <v>44</v>
      </c>
      <c r="K804" s="318">
        <v>0</v>
      </c>
      <c r="L804" s="318" t="s">
        <v>12</v>
      </c>
      <c r="M804" s="130">
        <v>0</v>
      </c>
      <c r="N804" s="127"/>
      <c r="O804" s="128"/>
      <c r="P804" s="318" t="s">
        <v>44</v>
      </c>
      <c r="Q804" s="318">
        <v>0</v>
      </c>
      <c r="R804" s="318" t="s">
        <v>12</v>
      </c>
      <c r="S804" s="130">
        <v>0</v>
      </c>
      <c r="T804" s="127"/>
      <c r="U804" s="125"/>
      <c r="V804" s="318" t="s">
        <v>44</v>
      </c>
      <c r="W804" s="318">
        <v>0</v>
      </c>
      <c r="X804" s="318" t="s">
        <v>12</v>
      </c>
      <c r="Y804" s="130">
        <v>0</v>
      </c>
      <c r="Z804" s="127"/>
      <c r="AA804" s="128"/>
      <c r="AB804" s="318" t="s">
        <v>44</v>
      </c>
      <c r="AC804" s="318">
        <v>0</v>
      </c>
      <c r="AD804" s="318" t="s">
        <v>12</v>
      </c>
      <c r="AE804" s="130">
        <v>0</v>
      </c>
      <c r="AF804" s="127"/>
      <c r="AG804" s="128"/>
      <c r="AH804" s="318" t="s">
        <v>44</v>
      </c>
      <c r="AI804" s="318">
        <v>0</v>
      </c>
      <c r="AJ804" s="318" t="s">
        <v>12</v>
      </c>
      <c r="AK804" s="130">
        <v>0</v>
      </c>
      <c r="AL804" s="127"/>
      <c r="AM804" s="128"/>
      <c r="AN804" s="318" t="s">
        <v>44</v>
      </c>
      <c r="AO804" s="318">
        <v>0</v>
      </c>
      <c r="AP804" s="318" t="s">
        <v>12</v>
      </c>
      <c r="AQ804" s="130">
        <v>0</v>
      </c>
      <c r="AR804" s="318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  <c r="JY804" s="1"/>
      <c r="JZ804" s="1"/>
      <c r="KA804" s="1"/>
      <c r="KB804" s="1"/>
      <c r="KC804" s="1"/>
      <c r="KD804" s="1"/>
      <c r="KE804" s="1"/>
      <c r="KF804" s="1"/>
      <c r="KG804" s="1"/>
      <c r="KH804" s="1"/>
      <c r="KI804" s="1"/>
      <c r="KJ804" s="1"/>
      <c r="KK804" s="1"/>
      <c r="KL804" s="1"/>
      <c r="KM804" s="1"/>
      <c r="KN804" s="1"/>
    </row>
    <row r="805" spans="1:300" ht="42.75" x14ac:dyDescent="0.25">
      <c r="A805" s="858"/>
      <c r="B805" s="858"/>
      <c r="C805" s="858"/>
      <c r="D805" s="858"/>
      <c r="E805" s="858"/>
      <c r="F805" s="858"/>
      <c r="G805" s="858"/>
      <c r="H805" s="858"/>
      <c r="I805" s="858"/>
      <c r="J805" s="318" t="s">
        <v>13</v>
      </c>
      <c r="K805" s="318">
        <v>0</v>
      </c>
      <c r="L805" s="318" t="s">
        <v>14</v>
      </c>
      <c r="M805" s="130">
        <v>0</v>
      </c>
      <c r="N805" s="127"/>
      <c r="O805" s="128"/>
      <c r="P805" s="318" t="s">
        <v>13</v>
      </c>
      <c r="Q805" s="318">
        <v>0</v>
      </c>
      <c r="R805" s="318" t="s">
        <v>14</v>
      </c>
      <c r="S805" s="130">
        <v>0</v>
      </c>
      <c r="T805" s="127"/>
      <c r="U805" s="125"/>
      <c r="V805" s="318" t="s">
        <v>13</v>
      </c>
      <c r="W805" s="318">
        <v>0</v>
      </c>
      <c r="X805" s="318" t="s">
        <v>14</v>
      </c>
      <c r="Y805" s="130">
        <v>0</v>
      </c>
      <c r="Z805" s="127"/>
      <c r="AA805" s="128"/>
      <c r="AB805" s="318" t="s">
        <v>13</v>
      </c>
      <c r="AC805" s="318">
        <v>0</v>
      </c>
      <c r="AD805" s="318" t="s">
        <v>14</v>
      </c>
      <c r="AE805" s="130">
        <v>0</v>
      </c>
      <c r="AF805" s="127"/>
      <c r="AG805" s="128"/>
      <c r="AH805" s="318" t="s">
        <v>13</v>
      </c>
      <c r="AI805" s="318">
        <v>0</v>
      </c>
      <c r="AJ805" s="318" t="s">
        <v>14</v>
      </c>
      <c r="AK805" s="130">
        <v>0</v>
      </c>
      <c r="AL805" s="127"/>
      <c r="AM805" s="128"/>
      <c r="AN805" s="318" t="s">
        <v>13</v>
      </c>
      <c r="AO805" s="318">
        <v>0</v>
      </c>
      <c r="AP805" s="318" t="s">
        <v>14</v>
      </c>
      <c r="AQ805" s="130">
        <v>0</v>
      </c>
      <c r="AR805" s="318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  <c r="JY805" s="1"/>
      <c r="JZ805" s="1"/>
      <c r="KA805" s="1"/>
      <c r="KB805" s="1"/>
      <c r="KC805" s="1"/>
      <c r="KD805" s="1"/>
      <c r="KE805" s="1"/>
      <c r="KF805" s="1"/>
      <c r="KG805" s="1"/>
      <c r="KH805" s="1"/>
      <c r="KI805" s="1"/>
      <c r="KJ805" s="1"/>
      <c r="KK805" s="1"/>
      <c r="KL805" s="1"/>
      <c r="KM805" s="1"/>
      <c r="KN805" s="1"/>
    </row>
    <row r="806" spans="1:300" ht="30.75" customHeight="1" x14ac:dyDescent="0.25">
      <c r="A806" s="858"/>
      <c r="B806" s="858"/>
      <c r="C806" s="858"/>
      <c r="D806" s="858"/>
      <c r="E806" s="858"/>
      <c r="F806" s="858"/>
      <c r="G806" s="858"/>
      <c r="H806" s="858"/>
      <c r="I806" s="858"/>
      <c r="J806" s="815" t="s">
        <v>15</v>
      </c>
      <c r="K806" s="815">
        <v>0</v>
      </c>
      <c r="L806" s="815" t="s">
        <v>8</v>
      </c>
      <c r="M806" s="845">
        <v>0</v>
      </c>
      <c r="N806" s="127"/>
      <c r="O806" s="128"/>
      <c r="P806" s="815" t="s">
        <v>15</v>
      </c>
      <c r="Q806" s="815">
        <v>0</v>
      </c>
      <c r="R806" s="815" t="s">
        <v>8</v>
      </c>
      <c r="S806" s="845">
        <v>0</v>
      </c>
      <c r="T806" s="127"/>
      <c r="U806" s="125"/>
      <c r="V806" s="848" t="s">
        <v>15</v>
      </c>
      <c r="W806" s="815">
        <v>0</v>
      </c>
      <c r="X806" s="815" t="s">
        <v>8</v>
      </c>
      <c r="Y806" s="845">
        <v>0</v>
      </c>
      <c r="Z806" s="127"/>
      <c r="AA806" s="128"/>
      <c r="AB806" s="815" t="s">
        <v>15</v>
      </c>
      <c r="AC806" s="815">
        <f>SUM(AC695,AC717)</f>
        <v>20520</v>
      </c>
      <c r="AD806" s="815" t="s">
        <v>8</v>
      </c>
      <c r="AE806" s="845">
        <f>SUM(AE695,AE717)</f>
        <v>29280</v>
      </c>
      <c r="AF806" s="127"/>
      <c r="AG806" s="128"/>
      <c r="AH806" s="815" t="s">
        <v>15</v>
      </c>
      <c r="AI806" s="815">
        <f>SUM(AI733,AI742)</f>
        <v>15556</v>
      </c>
      <c r="AJ806" s="815" t="s">
        <v>8</v>
      </c>
      <c r="AK806" s="845">
        <f>SUM(AK733,AK742)</f>
        <v>23334</v>
      </c>
      <c r="AL806" s="127"/>
      <c r="AM806" s="128"/>
      <c r="AN806" s="815" t="s">
        <v>15</v>
      </c>
      <c r="AO806" s="815">
        <v>0</v>
      </c>
      <c r="AP806" s="815" t="s">
        <v>8</v>
      </c>
      <c r="AQ806" s="845">
        <v>0</v>
      </c>
      <c r="AR806" s="815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  <c r="JY806" s="1"/>
      <c r="JZ806" s="1"/>
      <c r="KA806" s="1"/>
      <c r="KB806" s="1"/>
      <c r="KC806" s="1"/>
      <c r="KD806" s="1"/>
      <c r="KE806" s="1"/>
      <c r="KF806" s="1"/>
      <c r="KG806" s="1"/>
      <c r="KH806" s="1"/>
      <c r="KI806" s="1"/>
      <c r="KJ806" s="1"/>
      <c r="KK806" s="1"/>
      <c r="KL806" s="1"/>
      <c r="KM806" s="1"/>
      <c r="KN806" s="1"/>
    </row>
    <row r="807" spans="1:300" ht="30.75" customHeight="1" x14ac:dyDescent="0.25">
      <c r="A807" s="858"/>
      <c r="B807" s="858"/>
      <c r="C807" s="858"/>
      <c r="D807" s="858"/>
      <c r="E807" s="858"/>
      <c r="F807" s="858"/>
      <c r="G807" s="858"/>
      <c r="H807" s="858"/>
      <c r="I807" s="858"/>
      <c r="J807" s="816"/>
      <c r="K807" s="816"/>
      <c r="L807" s="816"/>
      <c r="M807" s="846"/>
      <c r="N807" s="127"/>
      <c r="O807" s="128"/>
      <c r="P807" s="816"/>
      <c r="Q807" s="816"/>
      <c r="R807" s="816"/>
      <c r="S807" s="846"/>
      <c r="T807" s="127"/>
      <c r="U807" s="125"/>
      <c r="V807" s="848"/>
      <c r="W807" s="816"/>
      <c r="X807" s="816"/>
      <c r="Y807" s="846"/>
      <c r="Z807" s="127"/>
      <c r="AA807" s="128"/>
      <c r="AB807" s="816"/>
      <c r="AC807" s="816"/>
      <c r="AD807" s="816"/>
      <c r="AE807" s="846"/>
      <c r="AF807" s="127"/>
      <c r="AG807" s="128"/>
      <c r="AH807" s="816"/>
      <c r="AI807" s="816"/>
      <c r="AJ807" s="816"/>
      <c r="AK807" s="846"/>
      <c r="AL807" s="127"/>
      <c r="AM807" s="128"/>
      <c r="AN807" s="816"/>
      <c r="AO807" s="816"/>
      <c r="AP807" s="816"/>
      <c r="AQ807" s="846"/>
      <c r="AR807" s="816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  <c r="JY807" s="1"/>
      <c r="JZ807" s="1"/>
      <c r="KA807" s="1"/>
      <c r="KB807" s="1"/>
      <c r="KC807" s="1"/>
      <c r="KD807" s="1"/>
      <c r="KE807" s="1"/>
      <c r="KF807" s="1"/>
      <c r="KG807" s="1"/>
      <c r="KH807" s="1"/>
      <c r="KI807" s="1"/>
      <c r="KJ807" s="1"/>
      <c r="KK807" s="1"/>
      <c r="KL807" s="1"/>
      <c r="KM807" s="1"/>
      <c r="KN807" s="1"/>
    </row>
    <row r="808" spans="1:300" ht="31.5" customHeight="1" x14ac:dyDescent="0.25">
      <c r="A808" s="858"/>
      <c r="B808" s="858"/>
      <c r="C808" s="858"/>
      <c r="D808" s="858"/>
      <c r="E808" s="858"/>
      <c r="F808" s="858"/>
      <c r="G808" s="858"/>
      <c r="H808" s="858"/>
      <c r="I808" s="858"/>
      <c r="J808" s="318" t="s">
        <v>16</v>
      </c>
      <c r="K808" s="318">
        <v>0</v>
      </c>
      <c r="L808" s="318" t="s">
        <v>12</v>
      </c>
      <c r="M808" s="130">
        <v>0</v>
      </c>
      <c r="N808" s="127"/>
      <c r="O808" s="128"/>
      <c r="P808" s="318" t="s">
        <v>16</v>
      </c>
      <c r="Q808" s="318">
        <v>0</v>
      </c>
      <c r="R808" s="318" t="s">
        <v>12</v>
      </c>
      <c r="S808" s="130">
        <v>0</v>
      </c>
      <c r="T808" s="127"/>
      <c r="U808" s="125"/>
      <c r="V808" s="318" t="s">
        <v>16</v>
      </c>
      <c r="W808" s="318">
        <v>0</v>
      </c>
      <c r="X808" s="318" t="s">
        <v>12</v>
      </c>
      <c r="Y808" s="130">
        <v>0</v>
      </c>
      <c r="Z808" s="127"/>
      <c r="AA808" s="128"/>
      <c r="AB808" s="318" t="s">
        <v>16</v>
      </c>
      <c r="AC808" s="318">
        <v>0</v>
      </c>
      <c r="AD808" s="318" t="s">
        <v>12</v>
      </c>
      <c r="AE808" s="130">
        <v>0</v>
      </c>
      <c r="AF808" s="127"/>
      <c r="AG808" s="128"/>
      <c r="AH808" s="318" t="s">
        <v>16</v>
      </c>
      <c r="AI808" s="318">
        <v>0</v>
      </c>
      <c r="AJ808" s="318" t="s">
        <v>12</v>
      </c>
      <c r="AK808" s="130">
        <v>0</v>
      </c>
      <c r="AL808" s="127"/>
      <c r="AM808" s="128"/>
      <c r="AN808" s="318" t="s">
        <v>16</v>
      </c>
      <c r="AO808" s="318">
        <v>0</v>
      </c>
      <c r="AP808" s="318" t="s">
        <v>12</v>
      </c>
      <c r="AQ808" s="130">
        <v>0</v>
      </c>
      <c r="AR808" s="318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  <c r="JY808" s="1"/>
      <c r="JZ808" s="1"/>
      <c r="KA808" s="1"/>
      <c r="KB808" s="1"/>
      <c r="KC808" s="1"/>
      <c r="KD808" s="1"/>
      <c r="KE808" s="1"/>
      <c r="KF808" s="1"/>
      <c r="KG808" s="1"/>
      <c r="KH808" s="1"/>
      <c r="KI808" s="1"/>
      <c r="KJ808" s="1"/>
      <c r="KK808" s="1"/>
      <c r="KL808" s="1"/>
      <c r="KM808" s="1"/>
      <c r="KN808" s="1"/>
    </row>
    <row r="809" spans="1:300" ht="49.5" customHeight="1" x14ac:dyDescent="0.25">
      <c r="A809" s="858"/>
      <c r="B809" s="858"/>
      <c r="C809" s="858"/>
      <c r="D809" s="858"/>
      <c r="E809" s="858"/>
      <c r="F809" s="858"/>
      <c r="G809" s="858"/>
      <c r="H809" s="858"/>
      <c r="I809" s="858"/>
      <c r="J809" s="318" t="s">
        <v>46</v>
      </c>
      <c r="K809" s="318">
        <v>0</v>
      </c>
      <c r="L809" s="318" t="s">
        <v>14</v>
      </c>
      <c r="M809" s="130">
        <v>0</v>
      </c>
      <c r="N809" s="127"/>
      <c r="O809" s="125"/>
      <c r="P809" s="318" t="s">
        <v>46</v>
      </c>
      <c r="Q809" s="318"/>
      <c r="R809" s="318" t="s">
        <v>14</v>
      </c>
      <c r="S809" s="130"/>
      <c r="T809" s="127"/>
      <c r="U809" s="125"/>
      <c r="V809" s="318" t="s">
        <v>46</v>
      </c>
      <c r="W809" s="318">
        <v>0</v>
      </c>
      <c r="X809" s="318" t="s">
        <v>14</v>
      </c>
      <c r="Y809" s="130">
        <v>0</v>
      </c>
      <c r="Z809" s="127"/>
      <c r="AA809" s="125"/>
      <c r="AB809" s="318" t="s">
        <v>46</v>
      </c>
      <c r="AC809" s="318">
        <v>0</v>
      </c>
      <c r="AD809" s="318" t="s">
        <v>14</v>
      </c>
      <c r="AE809" s="130">
        <v>0</v>
      </c>
      <c r="AF809" s="127"/>
      <c r="AG809" s="125"/>
      <c r="AH809" s="318" t="s">
        <v>46</v>
      </c>
      <c r="AI809" s="318">
        <v>0</v>
      </c>
      <c r="AJ809" s="318" t="s">
        <v>14</v>
      </c>
      <c r="AK809" s="130">
        <v>0</v>
      </c>
      <c r="AL809" s="127"/>
      <c r="AM809" s="125"/>
      <c r="AN809" s="318" t="s">
        <v>46</v>
      </c>
      <c r="AO809" s="318">
        <f>SUM(AO699,AO716)</f>
        <v>3500</v>
      </c>
      <c r="AP809" s="318" t="s">
        <v>14</v>
      </c>
      <c r="AQ809" s="130">
        <f>SUM(AQ699,AQ716)</f>
        <v>3500</v>
      </c>
      <c r="AR809" s="318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  <c r="JY809" s="1"/>
      <c r="JZ809" s="1"/>
      <c r="KA809" s="1"/>
      <c r="KB809" s="1"/>
      <c r="KC809" s="1"/>
      <c r="KD809" s="1"/>
      <c r="KE809" s="1"/>
      <c r="KF809" s="1"/>
      <c r="KG809" s="1"/>
      <c r="KH809" s="1"/>
      <c r="KI809" s="1"/>
      <c r="KJ809" s="1"/>
      <c r="KK809" s="1"/>
      <c r="KL809" s="1"/>
      <c r="KM809" s="1"/>
      <c r="KN809" s="1"/>
    </row>
    <row r="810" spans="1:300" ht="49.5" customHeight="1" x14ac:dyDescent="0.25">
      <c r="A810" s="858"/>
      <c r="B810" s="858"/>
      <c r="C810" s="858"/>
      <c r="D810" s="858"/>
      <c r="E810" s="858"/>
      <c r="F810" s="858"/>
      <c r="G810" s="858"/>
      <c r="H810" s="858"/>
      <c r="I810" s="858"/>
      <c r="J810" s="815" t="s">
        <v>223</v>
      </c>
      <c r="K810" s="130">
        <v>0</v>
      </c>
      <c r="L810" s="318" t="s">
        <v>8</v>
      </c>
      <c r="M810" s="130">
        <v>0</v>
      </c>
      <c r="N810" s="127"/>
      <c r="O810" s="125"/>
      <c r="P810" s="815" t="s">
        <v>223</v>
      </c>
      <c r="Q810" s="130">
        <v>0</v>
      </c>
      <c r="R810" s="318" t="s">
        <v>8</v>
      </c>
      <c r="S810" s="130">
        <v>0</v>
      </c>
      <c r="T810" s="127"/>
      <c r="U810" s="125"/>
      <c r="V810" s="815" t="s">
        <v>223</v>
      </c>
      <c r="W810" s="130">
        <v>0</v>
      </c>
      <c r="X810" s="318" t="s">
        <v>8</v>
      </c>
      <c r="Y810" s="130">
        <v>0</v>
      </c>
      <c r="Z810" s="127"/>
      <c r="AA810" s="125"/>
      <c r="AB810" s="815" t="s">
        <v>223</v>
      </c>
      <c r="AC810" s="130">
        <v>0</v>
      </c>
      <c r="AD810" s="318" t="s">
        <v>8</v>
      </c>
      <c r="AE810" s="130">
        <v>0</v>
      </c>
      <c r="AF810" s="127"/>
      <c r="AG810" s="125"/>
      <c r="AH810" s="815" t="s">
        <v>223</v>
      </c>
      <c r="AI810" s="318">
        <f>AI691</f>
        <v>1200</v>
      </c>
      <c r="AJ810" s="318" t="s">
        <v>8</v>
      </c>
      <c r="AK810" s="845">
        <f>AK691</f>
        <v>33935.440000000002</v>
      </c>
      <c r="AL810" s="127"/>
      <c r="AM810" s="125"/>
      <c r="AN810" s="815" t="s">
        <v>223</v>
      </c>
      <c r="AO810" s="318">
        <f>AO717</f>
        <v>3000</v>
      </c>
      <c r="AP810" s="318" t="s">
        <v>8</v>
      </c>
      <c r="AQ810" s="845">
        <f>AQ717</f>
        <v>67938.320000000007</v>
      </c>
      <c r="AR810" s="815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  <c r="JY810" s="1"/>
      <c r="JZ810" s="1"/>
      <c r="KA810" s="1"/>
      <c r="KB810" s="1"/>
      <c r="KC810" s="1"/>
      <c r="KD810" s="1"/>
      <c r="KE810" s="1"/>
      <c r="KF810" s="1"/>
      <c r="KG810" s="1"/>
      <c r="KH810" s="1"/>
      <c r="KI810" s="1"/>
      <c r="KJ810" s="1"/>
      <c r="KK810" s="1"/>
      <c r="KL810" s="1"/>
      <c r="KM810" s="1"/>
      <c r="KN810" s="1"/>
    </row>
    <row r="811" spans="1:300" ht="60.75" customHeight="1" x14ac:dyDescent="0.25">
      <c r="A811" s="858"/>
      <c r="B811" s="858"/>
      <c r="C811" s="858"/>
      <c r="D811" s="858"/>
      <c r="E811" s="858"/>
      <c r="F811" s="858"/>
      <c r="G811" s="858"/>
      <c r="H811" s="858"/>
      <c r="I811" s="858"/>
      <c r="J811" s="816"/>
      <c r="K811" s="131">
        <v>0</v>
      </c>
      <c r="L811" s="318" t="s">
        <v>209</v>
      </c>
      <c r="M811" s="130">
        <v>0</v>
      </c>
      <c r="N811" s="127"/>
      <c r="O811" s="125"/>
      <c r="P811" s="816"/>
      <c r="Q811" s="131">
        <v>0</v>
      </c>
      <c r="R811" s="318" t="s">
        <v>209</v>
      </c>
      <c r="S811" s="130">
        <v>0</v>
      </c>
      <c r="T811" s="127"/>
      <c r="U811" s="125"/>
      <c r="V811" s="816"/>
      <c r="W811" s="131">
        <v>0</v>
      </c>
      <c r="X811" s="318" t="s">
        <v>209</v>
      </c>
      <c r="Y811" s="130">
        <v>0</v>
      </c>
      <c r="Z811" s="127"/>
      <c r="AA811" s="125"/>
      <c r="AB811" s="816"/>
      <c r="AC811" s="131">
        <v>0</v>
      </c>
      <c r="AD811" s="318" t="s">
        <v>209</v>
      </c>
      <c r="AE811" s="130">
        <v>0</v>
      </c>
      <c r="AF811" s="127"/>
      <c r="AG811" s="125"/>
      <c r="AH811" s="816"/>
      <c r="AI811" s="129">
        <f>AI692</f>
        <v>0.8</v>
      </c>
      <c r="AJ811" s="318" t="s">
        <v>209</v>
      </c>
      <c r="AK811" s="846"/>
      <c r="AL811" s="127"/>
      <c r="AM811" s="125"/>
      <c r="AN811" s="816"/>
      <c r="AO811" s="129">
        <f>AO718</f>
        <v>0.12</v>
      </c>
      <c r="AP811" s="318" t="s">
        <v>209</v>
      </c>
      <c r="AQ811" s="846"/>
      <c r="AR811" s="816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  <c r="JY811" s="1"/>
      <c r="JZ811" s="1"/>
      <c r="KA811" s="1"/>
      <c r="KB811" s="1"/>
      <c r="KC811" s="1"/>
      <c r="KD811" s="1"/>
      <c r="KE811" s="1"/>
      <c r="KF811" s="1"/>
      <c r="KG811" s="1"/>
      <c r="KH811" s="1"/>
      <c r="KI811" s="1"/>
      <c r="KJ811" s="1"/>
      <c r="KK811" s="1"/>
      <c r="KL811" s="1"/>
      <c r="KM811" s="1"/>
      <c r="KN811" s="1"/>
    </row>
    <row r="812" spans="1:300" s="17" customFormat="1" ht="28.5" customHeight="1" x14ac:dyDescent="0.25">
      <c r="A812" s="293"/>
      <c r="B812" s="293"/>
      <c r="C812" s="132" t="s">
        <v>131</v>
      </c>
      <c r="D812" s="293"/>
      <c r="E812" s="293"/>
      <c r="F812" s="293"/>
      <c r="G812" s="293"/>
      <c r="H812" s="293"/>
      <c r="I812" s="293"/>
      <c r="J812" s="133"/>
      <c r="K812" s="307"/>
      <c r="L812" s="307"/>
      <c r="M812" s="307"/>
      <c r="N812" s="847"/>
      <c r="O812" s="788"/>
      <c r="P812" s="133"/>
      <c r="Q812" s="307"/>
      <c r="R812" s="307"/>
      <c r="S812" s="307"/>
      <c r="T812" s="847"/>
      <c r="U812" s="788"/>
      <c r="V812" s="133"/>
      <c r="W812" s="307"/>
      <c r="X812" s="307"/>
      <c r="Y812" s="307"/>
      <c r="Z812" s="847"/>
      <c r="AA812" s="788"/>
      <c r="AB812" s="133"/>
      <c r="AC812" s="307"/>
      <c r="AD812" s="307"/>
      <c r="AE812" s="307"/>
      <c r="AF812" s="847"/>
      <c r="AG812" s="788"/>
      <c r="AH812" s="133"/>
      <c r="AI812" s="307"/>
      <c r="AJ812" s="307"/>
      <c r="AK812" s="307"/>
      <c r="AL812" s="847"/>
      <c r="AM812" s="788"/>
      <c r="AN812" s="133"/>
      <c r="AO812" s="307"/>
      <c r="AP812" s="307"/>
      <c r="AQ812" s="307"/>
      <c r="AR812" s="307"/>
      <c r="AS812" s="18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25"/>
      <c r="CJ812" s="25"/>
      <c r="CK812" s="25"/>
      <c r="CL812" s="25"/>
      <c r="CM812" s="25"/>
      <c r="CN812" s="25"/>
      <c r="CO812" s="25"/>
      <c r="CP812" s="25"/>
      <c r="CQ812" s="25"/>
      <c r="CR812" s="25"/>
      <c r="CS812" s="25"/>
      <c r="CT812" s="25"/>
      <c r="CU812" s="25"/>
      <c r="CV812" s="25"/>
      <c r="CW812" s="25"/>
      <c r="CX812" s="25"/>
      <c r="CY812" s="25"/>
      <c r="CZ812" s="25"/>
      <c r="DA812" s="25"/>
      <c r="DB812" s="25"/>
      <c r="DC812" s="25"/>
      <c r="DD812" s="25"/>
      <c r="DE812" s="25"/>
      <c r="DF812" s="25"/>
      <c r="DG812" s="25"/>
      <c r="DH812" s="25"/>
      <c r="DI812" s="25"/>
      <c r="DJ812" s="25"/>
      <c r="DK812" s="25"/>
      <c r="DL812" s="25"/>
      <c r="DM812" s="25"/>
      <c r="DN812" s="25"/>
      <c r="DO812" s="25"/>
      <c r="DP812" s="25"/>
      <c r="DQ812" s="25"/>
      <c r="DR812" s="25"/>
      <c r="DS812" s="25"/>
      <c r="DT812" s="25"/>
      <c r="DU812" s="25"/>
      <c r="DV812" s="25"/>
      <c r="DW812" s="25"/>
      <c r="DX812" s="25"/>
      <c r="DY812" s="25"/>
      <c r="DZ812" s="25"/>
      <c r="EA812" s="25"/>
      <c r="EB812" s="25"/>
      <c r="EC812" s="25"/>
      <c r="ED812" s="25"/>
      <c r="EE812" s="25"/>
      <c r="EF812" s="25"/>
      <c r="EG812" s="25"/>
      <c r="EH812" s="25"/>
      <c r="EI812" s="25"/>
      <c r="EJ812" s="25"/>
      <c r="EK812" s="25"/>
      <c r="EL812" s="25"/>
      <c r="EM812" s="25"/>
      <c r="EN812" s="25"/>
      <c r="EO812" s="25"/>
      <c r="EP812" s="25"/>
      <c r="EQ812" s="25"/>
      <c r="ER812" s="25"/>
      <c r="ES812" s="25"/>
      <c r="ET812" s="25"/>
      <c r="EU812" s="25"/>
      <c r="EV812" s="25"/>
      <c r="EW812" s="25"/>
      <c r="EX812" s="25"/>
      <c r="EY812" s="25"/>
      <c r="EZ812" s="25"/>
      <c r="FA812" s="25"/>
      <c r="FB812" s="25"/>
      <c r="FC812" s="25"/>
      <c r="FD812" s="25"/>
      <c r="FE812" s="25"/>
      <c r="FF812" s="25"/>
      <c r="FG812" s="25"/>
      <c r="FH812" s="25"/>
      <c r="FI812" s="25"/>
      <c r="FJ812" s="25"/>
      <c r="FK812" s="25"/>
      <c r="FL812" s="25"/>
      <c r="FM812" s="25"/>
      <c r="FN812" s="25"/>
      <c r="FO812" s="25"/>
      <c r="FP812" s="25"/>
      <c r="FQ812" s="25"/>
      <c r="FR812" s="25"/>
      <c r="FS812" s="25"/>
      <c r="FT812" s="25"/>
      <c r="FU812" s="25"/>
      <c r="FV812" s="25"/>
      <c r="FW812" s="25"/>
      <c r="FX812" s="25"/>
      <c r="FY812" s="25"/>
      <c r="FZ812" s="25"/>
      <c r="GA812" s="25"/>
      <c r="GB812" s="25"/>
      <c r="GC812" s="25"/>
      <c r="GD812" s="25"/>
      <c r="GE812" s="25"/>
      <c r="GF812" s="25"/>
      <c r="GG812" s="25"/>
      <c r="GH812" s="25"/>
      <c r="GI812" s="25"/>
      <c r="GJ812" s="25"/>
      <c r="GK812" s="25"/>
      <c r="GL812" s="25"/>
      <c r="GM812" s="25"/>
      <c r="GN812" s="25"/>
      <c r="GO812" s="25"/>
      <c r="GP812" s="25"/>
      <c r="GQ812" s="25"/>
      <c r="GR812" s="25"/>
      <c r="GS812" s="25"/>
      <c r="GT812" s="25"/>
      <c r="GU812" s="25"/>
      <c r="GV812" s="25"/>
      <c r="GW812" s="25"/>
      <c r="GX812" s="25"/>
      <c r="GY812" s="25"/>
      <c r="GZ812" s="25"/>
      <c r="HA812" s="25"/>
      <c r="HB812" s="25"/>
      <c r="HC812" s="25"/>
      <c r="HD812" s="25"/>
      <c r="HE812" s="25"/>
      <c r="HF812" s="25"/>
      <c r="HG812" s="25"/>
      <c r="HH812" s="25"/>
      <c r="HI812" s="25"/>
      <c r="HJ812" s="25"/>
      <c r="HK812" s="25"/>
      <c r="HL812" s="25"/>
      <c r="HM812" s="25"/>
      <c r="HN812" s="25"/>
      <c r="HO812" s="25"/>
      <c r="HP812" s="25"/>
      <c r="HQ812" s="25"/>
      <c r="HR812" s="25"/>
      <c r="HS812" s="25"/>
      <c r="HT812" s="25"/>
      <c r="HU812" s="25"/>
      <c r="HV812" s="25"/>
      <c r="HW812" s="25"/>
      <c r="HX812" s="25"/>
      <c r="HY812" s="25"/>
      <c r="HZ812" s="25"/>
      <c r="IA812" s="25"/>
      <c r="IB812" s="25"/>
      <c r="IC812" s="25"/>
      <c r="ID812" s="25"/>
      <c r="IE812" s="25"/>
      <c r="IF812" s="25"/>
      <c r="IG812" s="25"/>
      <c r="IH812" s="25"/>
      <c r="II812" s="25"/>
      <c r="IJ812" s="25"/>
      <c r="IK812" s="25"/>
      <c r="IL812" s="25"/>
      <c r="IM812" s="25"/>
      <c r="IN812" s="25"/>
      <c r="IO812" s="25"/>
      <c r="IP812" s="25"/>
      <c r="IQ812" s="25"/>
      <c r="IR812" s="25"/>
      <c r="IS812" s="25"/>
      <c r="IT812" s="25"/>
      <c r="IU812" s="25"/>
      <c r="IV812" s="25"/>
      <c r="IW812" s="25"/>
      <c r="IX812" s="25"/>
      <c r="IY812" s="25"/>
      <c r="IZ812" s="25"/>
      <c r="JA812" s="25"/>
      <c r="JB812" s="25"/>
      <c r="JC812" s="25"/>
      <c r="JD812" s="25"/>
      <c r="JE812" s="25"/>
      <c r="JF812" s="25"/>
      <c r="JG812" s="25"/>
      <c r="JH812" s="25"/>
      <c r="JI812" s="25"/>
      <c r="JJ812" s="25"/>
      <c r="JK812" s="25"/>
      <c r="JL812" s="25"/>
      <c r="JM812" s="25"/>
      <c r="JN812" s="25"/>
      <c r="JO812" s="25"/>
      <c r="JP812" s="25"/>
      <c r="JQ812" s="25"/>
      <c r="JR812" s="25"/>
      <c r="JS812" s="25"/>
      <c r="JT812" s="25"/>
      <c r="JU812" s="25"/>
      <c r="JV812" s="25"/>
      <c r="JW812" s="25"/>
      <c r="JX812" s="25"/>
      <c r="JY812" s="25"/>
      <c r="JZ812" s="25"/>
      <c r="KA812" s="25"/>
      <c r="KB812" s="25"/>
      <c r="KC812" s="25"/>
      <c r="KD812" s="25"/>
      <c r="KE812" s="25"/>
      <c r="KF812" s="25"/>
      <c r="KG812" s="25"/>
      <c r="KH812" s="25"/>
      <c r="KI812" s="25"/>
      <c r="KJ812" s="25"/>
      <c r="KK812" s="25"/>
      <c r="KL812" s="25"/>
      <c r="KM812" s="25"/>
      <c r="KN812" s="25"/>
    </row>
    <row r="813" spans="1:300" s="25" customFormat="1" ht="16.5" customHeight="1" x14ac:dyDescent="0.25">
      <c r="A813" s="697">
        <v>1</v>
      </c>
      <c r="B813" s="689">
        <v>311138</v>
      </c>
      <c r="C813" s="689" t="s">
        <v>134</v>
      </c>
      <c r="D813" s="689">
        <v>3.44</v>
      </c>
      <c r="E813" s="689">
        <v>27520</v>
      </c>
      <c r="F813" s="689">
        <v>3.44</v>
      </c>
      <c r="G813" s="689">
        <v>27520</v>
      </c>
      <c r="H813" s="692" t="s">
        <v>155</v>
      </c>
      <c r="I813" s="692" t="s">
        <v>156</v>
      </c>
      <c r="J813" s="692" t="s">
        <v>9</v>
      </c>
      <c r="K813" s="372">
        <v>0.8</v>
      </c>
      <c r="L813" s="373" t="s">
        <v>5</v>
      </c>
      <c r="M813" s="843" t="s">
        <v>796</v>
      </c>
      <c r="N813" s="689" t="s">
        <v>155</v>
      </c>
      <c r="O813" s="689" t="s">
        <v>156</v>
      </c>
      <c r="P813" s="689" t="s">
        <v>9</v>
      </c>
      <c r="Q813" s="167">
        <v>2.9</v>
      </c>
      <c r="R813" s="167" t="s">
        <v>5</v>
      </c>
      <c r="S813" s="689">
        <v>39800</v>
      </c>
      <c r="T813" s="689"/>
      <c r="U813" s="689"/>
      <c r="V813" s="689"/>
      <c r="W813" s="689"/>
      <c r="X813" s="689"/>
      <c r="Y813" s="689"/>
      <c r="Z813" s="689"/>
      <c r="AA813" s="689"/>
      <c r="AB813" s="689"/>
      <c r="AC813" s="689"/>
      <c r="AD813" s="689"/>
      <c r="AE813" s="689"/>
      <c r="AF813" s="689"/>
      <c r="AG813" s="689"/>
      <c r="AH813" s="689"/>
      <c r="AI813" s="689"/>
      <c r="AJ813" s="689"/>
      <c r="AK813" s="689"/>
      <c r="AL813" s="689"/>
      <c r="AM813" s="689"/>
      <c r="AN813" s="689"/>
      <c r="AO813" s="689"/>
      <c r="AP813" s="689"/>
      <c r="AQ813" s="689"/>
      <c r="AR813" s="689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</row>
    <row r="814" spans="1:300" s="25" customFormat="1" ht="16.5" customHeight="1" x14ac:dyDescent="0.25">
      <c r="A814" s="698"/>
      <c r="B814" s="694"/>
      <c r="C814" s="694"/>
      <c r="D814" s="694"/>
      <c r="E814" s="694"/>
      <c r="F814" s="694"/>
      <c r="G814" s="694"/>
      <c r="H814" s="693"/>
      <c r="I814" s="693"/>
      <c r="J814" s="693"/>
      <c r="K814" s="373">
        <v>4800</v>
      </c>
      <c r="L814" s="374" t="s">
        <v>8</v>
      </c>
      <c r="M814" s="844"/>
      <c r="N814" s="694"/>
      <c r="O814" s="694"/>
      <c r="P814" s="694"/>
      <c r="Q814" s="167">
        <v>27000</v>
      </c>
      <c r="R814" s="283" t="s">
        <v>8</v>
      </c>
      <c r="S814" s="694"/>
      <c r="T814" s="694"/>
      <c r="U814" s="694"/>
      <c r="V814" s="694"/>
      <c r="W814" s="694"/>
      <c r="X814" s="694"/>
      <c r="Y814" s="694"/>
      <c r="Z814" s="694"/>
      <c r="AA814" s="694"/>
      <c r="AB814" s="694"/>
      <c r="AC814" s="694"/>
      <c r="AD814" s="694"/>
      <c r="AE814" s="694"/>
      <c r="AF814" s="694"/>
      <c r="AG814" s="694"/>
      <c r="AH814" s="694"/>
      <c r="AI814" s="694"/>
      <c r="AJ814" s="694"/>
      <c r="AK814" s="694"/>
      <c r="AL814" s="694"/>
      <c r="AM814" s="694"/>
      <c r="AN814" s="694"/>
      <c r="AO814" s="694"/>
      <c r="AP814" s="694"/>
      <c r="AQ814" s="694"/>
      <c r="AR814" s="69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</row>
    <row r="815" spans="1:300" s="25" customFormat="1" x14ac:dyDescent="0.25">
      <c r="A815" s="697">
        <v>2</v>
      </c>
      <c r="B815" s="689">
        <v>311585</v>
      </c>
      <c r="C815" s="689" t="s">
        <v>135</v>
      </c>
      <c r="D815" s="689">
        <v>1.3839999999999999</v>
      </c>
      <c r="E815" s="689">
        <v>8280</v>
      </c>
      <c r="F815" s="689">
        <v>1.3839999999999999</v>
      </c>
      <c r="G815" s="689">
        <v>8280</v>
      </c>
      <c r="H815" s="692" t="s">
        <v>157</v>
      </c>
      <c r="I815" s="692" t="s">
        <v>158</v>
      </c>
      <c r="J815" s="692" t="s">
        <v>9</v>
      </c>
      <c r="K815" s="375">
        <v>1.38</v>
      </c>
      <c r="L815" s="373" t="s">
        <v>5</v>
      </c>
      <c r="M815" s="843" t="s">
        <v>797</v>
      </c>
      <c r="N815" s="689"/>
      <c r="O815" s="689"/>
      <c r="P815" s="689"/>
      <c r="Q815" s="689"/>
      <c r="R815" s="689"/>
      <c r="S815" s="689"/>
      <c r="T815" s="689"/>
      <c r="U815" s="689"/>
      <c r="V815" s="689"/>
      <c r="W815" s="689"/>
      <c r="X815" s="689"/>
      <c r="Y815" s="689"/>
      <c r="Z815" s="689"/>
      <c r="AA815" s="689"/>
      <c r="AB815" s="689"/>
      <c r="AC815" s="689"/>
      <c r="AD815" s="689"/>
      <c r="AE815" s="689"/>
      <c r="AF815" s="689"/>
      <c r="AG815" s="689"/>
      <c r="AH815" s="689"/>
      <c r="AI815" s="689"/>
      <c r="AJ815" s="689"/>
      <c r="AK815" s="689"/>
      <c r="AL815" s="689"/>
      <c r="AM815" s="689"/>
      <c r="AN815" s="689"/>
      <c r="AO815" s="689"/>
      <c r="AP815" s="689"/>
      <c r="AQ815" s="689"/>
      <c r="AR815" s="689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</row>
    <row r="816" spans="1:300" s="25" customFormat="1" x14ac:dyDescent="0.25">
      <c r="A816" s="698"/>
      <c r="B816" s="694"/>
      <c r="C816" s="694"/>
      <c r="D816" s="694"/>
      <c r="E816" s="694"/>
      <c r="F816" s="694"/>
      <c r="G816" s="694"/>
      <c r="H816" s="693"/>
      <c r="I816" s="693"/>
      <c r="J816" s="693"/>
      <c r="K816" s="373">
        <v>8280</v>
      </c>
      <c r="L816" s="374" t="s">
        <v>8</v>
      </c>
      <c r="M816" s="844"/>
      <c r="N816" s="694"/>
      <c r="O816" s="694"/>
      <c r="P816" s="694"/>
      <c r="Q816" s="694"/>
      <c r="R816" s="694"/>
      <c r="S816" s="694"/>
      <c r="T816" s="694"/>
      <c r="U816" s="694"/>
      <c r="V816" s="694"/>
      <c r="W816" s="694"/>
      <c r="X816" s="694"/>
      <c r="Y816" s="694"/>
      <c r="Z816" s="694"/>
      <c r="AA816" s="694"/>
      <c r="AB816" s="694"/>
      <c r="AC816" s="694"/>
      <c r="AD816" s="694"/>
      <c r="AE816" s="694"/>
      <c r="AF816" s="694"/>
      <c r="AG816" s="694"/>
      <c r="AH816" s="694"/>
      <c r="AI816" s="694"/>
      <c r="AJ816" s="694"/>
      <c r="AK816" s="694"/>
      <c r="AL816" s="694"/>
      <c r="AM816" s="694"/>
      <c r="AN816" s="694"/>
      <c r="AO816" s="694"/>
      <c r="AP816" s="694"/>
      <c r="AQ816" s="694"/>
      <c r="AR816" s="69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</row>
    <row r="817" spans="1:86" s="25" customFormat="1" x14ac:dyDescent="0.25">
      <c r="A817" s="697">
        <v>3</v>
      </c>
      <c r="B817" s="689">
        <v>312487</v>
      </c>
      <c r="C817" s="689" t="s">
        <v>136</v>
      </c>
      <c r="D817" s="689">
        <v>1.68</v>
      </c>
      <c r="E817" s="689">
        <v>1080</v>
      </c>
      <c r="F817" s="689">
        <v>1.68</v>
      </c>
      <c r="G817" s="689">
        <v>1080</v>
      </c>
      <c r="H817" s="689" t="s">
        <v>786</v>
      </c>
      <c r="I817" s="689" t="s">
        <v>787</v>
      </c>
      <c r="J817" s="689" t="s">
        <v>9</v>
      </c>
      <c r="K817" s="331">
        <v>0.35799999999999998</v>
      </c>
      <c r="L817" s="331" t="s">
        <v>5</v>
      </c>
      <c r="M817" s="835">
        <v>1627.43634</v>
      </c>
      <c r="N817" s="689"/>
      <c r="O817" s="689"/>
      <c r="P817" s="689"/>
      <c r="Q817" s="689"/>
      <c r="R817" s="689"/>
      <c r="S817" s="689"/>
      <c r="T817" s="689"/>
      <c r="U817" s="689"/>
      <c r="V817" s="689"/>
      <c r="W817" s="689"/>
      <c r="X817" s="689"/>
      <c r="Y817" s="689"/>
      <c r="Z817" s="689"/>
      <c r="AA817" s="689"/>
      <c r="AB817" s="689"/>
      <c r="AC817" s="689"/>
      <c r="AD817" s="689"/>
      <c r="AE817" s="689"/>
      <c r="AF817" s="689"/>
      <c r="AG817" s="689"/>
      <c r="AH817" s="689" t="s">
        <v>9</v>
      </c>
      <c r="AI817" s="167">
        <v>0.35</v>
      </c>
      <c r="AJ817" s="167" t="s">
        <v>5</v>
      </c>
      <c r="AK817" s="689">
        <v>1300</v>
      </c>
      <c r="AL817" s="689"/>
      <c r="AM817" s="689"/>
      <c r="AN817" s="689"/>
      <c r="AO817" s="689"/>
      <c r="AP817" s="689"/>
      <c r="AQ817" s="689"/>
      <c r="AR817" s="689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</row>
    <row r="818" spans="1:86" s="25" customFormat="1" ht="33.75" customHeight="1" x14ac:dyDescent="0.25">
      <c r="A818" s="698"/>
      <c r="B818" s="694"/>
      <c r="C818" s="694"/>
      <c r="D818" s="694"/>
      <c r="E818" s="694"/>
      <c r="F818" s="694"/>
      <c r="G818" s="694"/>
      <c r="H818" s="694"/>
      <c r="I818" s="694"/>
      <c r="J818" s="694"/>
      <c r="K818" s="331">
        <v>2870</v>
      </c>
      <c r="L818" s="331" t="s">
        <v>8</v>
      </c>
      <c r="M818" s="836"/>
      <c r="N818" s="694"/>
      <c r="O818" s="694"/>
      <c r="P818" s="694"/>
      <c r="Q818" s="694"/>
      <c r="R818" s="694"/>
      <c r="S818" s="694"/>
      <c r="T818" s="694"/>
      <c r="U818" s="694"/>
      <c r="V818" s="694"/>
      <c r="W818" s="694"/>
      <c r="X818" s="694"/>
      <c r="Y818" s="694"/>
      <c r="Z818" s="694"/>
      <c r="AA818" s="694"/>
      <c r="AB818" s="694"/>
      <c r="AC818" s="694"/>
      <c r="AD818" s="694"/>
      <c r="AE818" s="694"/>
      <c r="AF818" s="694"/>
      <c r="AG818" s="694"/>
      <c r="AH818" s="694"/>
      <c r="AI818" s="167">
        <v>2100</v>
      </c>
      <c r="AJ818" s="167" t="s">
        <v>8</v>
      </c>
      <c r="AK818" s="694"/>
      <c r="AL818" s="694"/>
      <c r="AM818" s="694"/>
      <c r="AN818" s="694"/>
      <c r="AO818" s="694"/>
      <c r="AP818" s="694"/>
      <c r="AQ818" s="694"/>
      <c r="AR818" s="69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</row>
    <row r="819" spans="1:86" s="25" customFormat="1" ht="30" customHeight="1" x14ac:dyDescent="0.25">
      <c r="A819" s="697">
        <v>4</v>
      </c>
      <c r="B819" s="689">
        <v>312493</v>
      </c>
      <c r="C819" s="689" t="s">
        <v>777</v>
      </c>
      <c r="D819" s="689">
        <v>2.2330000000000001</v>
      </c>
      <c r="E819" s="689">
        <v>17840</v>
      </c>
      <c r="F819" s="689">
        <v>2.2330000000000001</v>
      </c>
      <c r="G819" s="689">
        <v>17840</v>
      </c>
      <c r="H819" s="689"/>
      <c r="I819" s="689"/>
      <c r="J819" s="689"/>
      <c r="K819" s="689"/>
      <c r="L819" s="689"/>
      <c r="M819" s="833"/>
      <c r="N819" s="689"/>
      <c r="O819" s="689"/>
      <c r="P819" s="689"/>
      <c r="Q819" s="689"/>
      <c r="R819" s="689"/>
      <c r="S819" s="689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</row>
    <row r="820" spans="1:86" s="25" customFormat="1" ht="31.5" customHeight="1" x14ac:dyDescent="0.25">
      <c r="A820" s="698"/>
      <c r="B820" s="694"/>
      <c r="C820" s="694"/>
      <c r="D820" s="694"/>
      <c r="E820" s="694"/>
      <c r="F820" s="694"/>
      <c r="G820" s="694"/>
      <c r="H820" s="694"/>
      <c r="I820" s="694"/>
      <c r="J820" s="694"/>
      <c r="K820" s="694"/>
      <c r="L820" s="694"/>
      <c r="M820" s="834"/>
      <c r="N820" s="694"/>
      <c r="O820" s="694"/>
      <c r="P820" s="694"/>
      <c r="Q820" s="694"/>
      <c r="R820" s="694"/>
      <c r="S820" s="694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</row>
    <row r="821" spans="1:86" s="25" customFormat="1" x14ac:dyDescent="0.25">
      <c r="A821" s="697">
        <v>5</v>
      </c>
      <c r="B821" s="689">
        <v>312640</v>
      </c>
      <c r="C821" s="689" t="s">
        <v>138</v>
      </c>
      <c r="D821" s="689">
        <v>0.84099999999999997</v>
      </c>
      <c r="E821" s="689">
        <v>5046</v>
      </c>
      <c r="F821" s="689">
        <v>0.84099999999999997</v>
      </c>
      <c r="G821" s="689">
        <v>5046</v>
      </c>
      <c r="H821" s="689" t="s">
        <v>788</v>
      </c>
      <c r="I821" s="689" t="s">
        <v>789</v>
      </c>
      <c r="J821" s="689" t="s">
        <v>9</v>
      </c>
      <c r="K821" s="331">
        <v>0.4</v>
      </c>
      <c r="L821" s="331" t="s">
        <v>5</v>
      </c>
      <c r="M821" s="835">
        <v>4450</v>
      </c>
      <c r="N821" s="689"/>
      <c r="O821" s="689"/>
      <c r="P821" s="689"/>
      <c r="Q821" s="689"/>
      <c r="R821" s="689"/>
      <c r="S821" s="689"/>
      <c r="T821" s="689"/>
      <c r="U821" s="689"/>
      <c r="V821" s="689"/>
      <c r="W821" s="689"/>
      <c r="X821" s="689"/>
      <c r="Y821" s="689"/>
      <c r="Z821" s="689"/>
      <c r="AA821" s="689"/>
      <c r="AB821" s="689"/>
      <c r="AC821" s="689"/>
      <c r="AD821" s="689"/>
      <c r="AE821" s="689"/>
      <c r="AF821" s="689"/>
      <c r="AG821" s="689"/>
      <c r="AH821" s="689"/>
      <c r="AI821" s="689"/>
      <c r="AJ821" s="689"/>
      <c r="AK821" s="689"/>
      <c r="AL821" s="689"/>
      <c r="AM821" s="689"/>
      <c r="AN821" s="689"/>
      <c r="AO821" s="689"/>
      <c r="AP821" s="689"/>
      <c r="AQ821" s="689"/>
      <c r="AR821" s="689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</row>
    <row r="822" spans="1:86" s="25" customFormat="1" x14ac:dyDescent="0.25">
      <c r="A822" s="698"/>
      <c r="B822" s="694"/>
      <c r="C822" s="694"/>
      <c r="D822" s="694"/>
      <c r="E822" s="694"/>
      <c r="F822" s="694"/>
      <c r="G822" s="694"/>
      <c r="H822" s="694"/>
      <c r="I822" s="694"/>
      <c r="J822" s="694"/>
      <c r="K822" s="331">
        <v>2400</v>
      </c>
      <c r="L822" s="331" t="s">
        <v>6</v>
      </c>
      <c r="M822" s="836"/>
      <c r="N822" s="694"/>
      <c r="O822" s="694"/>
      <c r="P822" s="694"/>
      <c r="Q822" s="694"/>
      <c r="R822" s="694"/>
      <c r="S822" s="694"/>
      <c r="T822" s="694"/>
      <c r="U822" s="694"/>
      <c r="V822" s="694"/>
      <c r="W822" s="694"/>
      <c r="X822" s="694"/>
      <c r="Y822" s="694"/>
      <c r="Z822" s="694"/>
      <c r="AA822" s="694"/>
      <c r="AB822" s="694"/>
      <c r="AC822" s="694"/>
      <c r="AD822" s="694"/>
      <c r="AE822" s="694"/>
      <c r="AF822" s="694"/>
      <c r="AG822" s="694"/>
      <c r="AH822" s="694"/>
      <c r="AI822" s="694"/>
      <c r="AJ822" s="694"/>
      <c r="AK822" s="694"/>
      <c r="AL822" s="694"/>
      <c r="AM822" s="694"/>
      <c r="AN822" s="694"/>
      <c r="AO822" s="694"/>
      <c r="AP822" s="694"/>
      <c r="AQ822" s="694"/>
      <c r="AR822" s="69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</row>
    <row r="823" spans="1:86" s="25" customFormat="1" x14ac:dyDescent="0.25">
      <c r="A823" s="697">
        <v>6</v>
      </c>
      <c r="B823" s="689">
        <v>312554</v>
      </c>
      <c r="C823" s="689" t="s">
        <v>139</v>
      </c>
      <c r="D823" s="689">
        <v>1.56</v>
      </c>
      <c r="E823" s="689">
        <v>9360</v>
      </c>
      <c r="F823" s="841">
        <v>1.56</v>
      </c>
      <c r="G823" s="689">
        <v>9360</v>
      </c>
      <c r="H823" s="716" t="s">
        <v>221</v>
      </c>
      <c r="I823" s="690" t="s">
        <v>255</v>
      </c>
      <c r="J823" s="687" t="s">
        <v>9</v>
      </c>
      <c r="K823" s="332">
        <v>0.9</v>
      </c>
      <c r="L823" s="332" t="s">
        <v>5</v>
      </c>
      <c r="M823" s="837">
        <v>8076.6104100000002</v>
      </c>
      <c r="N823" s="689"/>
      <c r="O823" s="689"/>
      <c r="P823" s="689"/>
      <c r="Q823" s="689"/>
      <c r="R823" s="689"/>
      <c r="S823" s="689"/>
      <c r="T823" s="689"/>
      <c r="U823" s="689"/>
      <c r="V823" s="689"/>
      <c r="W823" s="689"/>
      <c r="X823" s="689"/>
      <c r="Y823" s="689"/>
      <c r="Z823" s="689"/>
      <c r="AA823" s="689"/>
      <c r="AB823" s="689"/>
      <c r="AC823" s="689"/>
      <c r="AD823" s="689"/>
      <c r="AE823" s="689"/>
      <c r="AF823" s="689"/>
      <c r="AG823" s="689"/>
      <c r="AH823" s="689"/>
      <c r="AI823" s="689"/>
      <c r="AJ823" s="689"/>
      <c r="AK823" s="689"/>
      <c r="AL823" s="689"/>
      <c r="AM823" s="689"/>
      <c r="AN823" s="689"/>
      <c r="AO823" s="689"/>
      <c r="AP823" s="689"/>
      <c r="AQ823" s="689"/>
      <c r="AR823" s="689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</row>
    <row r="824" spans="1:86" s="25" customFormat="1" x14ac:dyDescent="0.25">
      <c r="A824" s="698"/>
      <c r="B824" s="694"/>
      <c r="C824" s="694"/>
      <c r="D824" s="694"/>
      <c r="E824" s="694"/>
      <c r="F824" s="842"/>
      <c r="G824" s="694"/>
      <c r="H824" s="717"/>
      <c r="I824" s="690"/>
      <c r="J824" s="688"/>
      <c r="K824" s="332">
        <v>7545</v>
      </c>
      <c r="L824" s="332" t="s">
        <v>6</v>
      </c>
      <c r="M824" s="838"/>
      <c r="N824" s="694"/>
      <c r="O824" s="694"/>
      <c r="P824" s="694"/>
      <c r="Q824" s="694"/>
      <c r="R824" s="694"/>
      <c r="S824" s="694"/>
      <c r="T824" s="694"/>
      <c r="U824" s="694"/>
      <c r="V824" s="694"/>
      <c r="W824" s="694"/>
      <c r="X824" s="694"/>
      <c r="Y824" s="694"/>
      <c r="Z824" s="694"/>
      <c r="AA824" s="694"/>
      <c r="AB824" s="694"/>
      <c r="AC824" s="694"/>
      <c r="AD824" s="694"/>
      <c r="AE824" s="694"/>
      <c r="AF824" s="694"/>
      <c r="AG824" s="694"/>
      <c r="AH824" s="694"/>
      <c r="AI824" s="694"/>
      <c r="AJ824" s="694"/>
      <c r="AK824" s="694"/>
      <c r="AL824" s="694"/>
      <c r="AM824" s="694"/>
      <c r="AN824" s="694"/>
      <c r="AO824" s="694"/>
      <c r="AP824" s="694"/>
      <c r="AQ824" s="694"/>
      <c r="AR824" s="69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</row>
    <row r="825" spans="1:86" s="25" customFormat="1" x14ac:dyDescent="0.25">
      <c r="A825" s="697">
        <v>7</v>
      </c>
      <c r="B825" s="689">
        <v>312680</v>
      </c>
      <c r="C825" s="689" t="s">
        <v>140</v>
      </c>
      <c r="D825" s="689">
        <v>1.1819999999999999</v>
      </c>
      <c r="E825" s="689">
        <v>7092</v>
      </c>
      <c r="F825" s="689">
        <v>1.1819999999999999</v>
      </c>
      <c r="G825" s="689">
        <v>7092</v>
      </c>
      <c r="H825" s="689"/>
      <c r="I825" s="689"/>
      <c r="J825" s="689"/>
      <c r="K825" s="689"/>
      <c r="L825" s="689"/>
      <c r="M825" s="833"/>
      <c r="N825" s="689"/>
      <c r="O825" s="689"/>
      <c r="P825" s="689"/>
      <c r="Q825" s="689"/>
      <c r="R825" s="689"/>
      <c r="S825" s="689"/>
      <c r="T825" s="689"/>
      <c r="U825" s="689"/>
      <c r="V825" s="689"/>
      <c r="W825" s="689"/>
      <c r="X825" s="689"/>
      <c r="Y825" s="689"/>
      <c r="Z825" s="689"/>
      <c r="AA825" s="689"/>
      <c r="AB825" s="689"/>
      <c r="AC825" s="689"/>
      <c r="AD825" s="689"/>
      <c r="AE825" s="689"/>
      <c r="AF825" s="689"/>
      <c r="AG825" s="689"/>
      <c r="AH825" s="689"/>
      <c r="AI825" s="689"/>
      <c r="AJ825" s="689"/>
      <c r="AK825" s="689"/>
      <c r="AL825" s="689"/>
      <c r="AM825" s="689"/>
      <c r="AN825" s="689"/>
      <c r="AO825" s="689"/>
      <c r="AP825" s="689"/>
      <c r="AQ825" s="689"/>
      <c r="AR825" s="689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</row>
    <row r="826" spans="1:86" s="25" customFormat="1" x14ac:dyDescent="0.25">
      <c r="A826" s="698"/>
      <c r="B826" s="694"/>
      <c r="C826" s="694"/>
      <c r="D826" s="694"/>
      <c r="E826" s="694"/>
      <c r="F826" s="694"/>
      <c r="G826" s="694"/>
      <c r="H826" s="694"/>
      <c r="I826" s="694"/>
      <c r="J826" s="694"/>
      <c r="K826" s="694"/>
      <c r="L826" s="694"/>
      <c r="M826" s="834"/>
      <c r="N826" s="694"/>
      <c r="O826" s="694"/>
      <c r="P826" s="694"/>
      <c r="Q826" s="694"/>
      <c r="R826" s="694"/>
      <c r="S826" s="694"/>
      <c r="T826" s="694"/>
      <c r="U826" s="694"/>
      <c r="V826" s="694"/>
      <c r="W826" s="694"/>
      <c r="X826" s="694"/>
      <c r="Y826" s="694"/>
      <c r="Z826" s="694"/>
      <c r="AA826" s="694"/>
      <c r="AB826" s="694"/>
      <c r="AC826" s="694"/>
      <c r="AD826" s="694"/>
      <c r="AE826" s="694"/>
      <c r="AF826" s="694"/>
      <c r="AG826" s="694"/>
      <c r="AH826" s="694"/>
      <c r="AI826" s="694"/>
      <c r="AJ826" s="694"/>
      <c r="AK826" s="694"/>
      <c r="AL826" s="694"/>
      <c r="AM826" s="694"/>
      <c r="AN826" s="694"/>
      <c r="AO826" s="694"/>
      <c r="AP826" s="694"/>
      <c r="AQ826" s="694"/>
      <c r="AR826" s="69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</row>
    <row r="827" spans="1:86" s="25" customFormat="1" x14ac:dyDescent="0.25">
      <c r="A827" s="697">
        <v>8</v>
      </c>
      <c r="B827" s="689">
        <v>312552</v>
      </c>
      <c r="C827" s="689" t="s">
        <v>141</v>
      </c>
      <c r="D827" s="841">
        <v>1.1299999999999999</v>
      </c>
      <c r="E827" s="689">
        <v>6780</v>
      </c>
      <c r="F827" s="689">
        <v>1.1299999999999999</v>
      </c>
      <c r="G827" s="689">
        <v>6780</v>
      </c>
      <c r="H827" s="689"/>
      <c r="I827" s="689"/>
      <c r="J827" s="689"/>
      <c r="K827" s="689"/>
      <c r="L827" s="689"/>
      <c r="M827" s="833"/>
      <c r="N827" s="689"/>
      <c r="O827" s="689"/>
      <c r="P827" s="689"/>
      <c r="Q827" s="689"/>
      <c r="R827" s="689"/>
      <c r="S827" s="689"/>
      <c r="T827" s="689"/>
      <c r="U827" s="689"/>
      <c r="V827" s="689"/>
      <c r="W827" s="689"/>
      <c r="X827" s="689"/>
      <c r="Y827" s="689"/>
      <c r="Z827" s="689"/>
      <c r="AA827" s="689"/>
      <c r="AB827" s="689"/>
      <c r="AC827" s="689"/>
      <c r="AD827" s="689"/>
      <c r="AE827" s="689"/>
      <c r="AF827" s="689"/>
      <c r="AG827" s="689"/>
      <c r="AH827" s="689"/>
      <c r="AI827" s="689"/>
      <c r="AJ827" s="689"/>
      <c r="AK827" s="689"/>
      <c r="AL827" s="689" t="s">
        <v>159</v>
      </c>
      <c r="AM827" s="689" t="s">
        <v>160</v>
      </c>
      <c r="AN827" s="689" t="s">
        <v>9</v>
      </c>
      <c r="AO827" s="284">
        <v>1.1000000000000001</v>
      </c>
      <c r="AP827" s="167" t="s">
        <v>5</v>
      </c>
      <c r="AQ827" s="689">
        <v>8000</v>
      </c>
      <c r="AR827" s="689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</row>
    <row r="828" spans="1:86" s="25" customFormat="1" x14ac:dyDescent="0.25">
      <c r="A828" s="698"/>
      <c r="B828" s="694"/>
      <c r="C828" s="694"/>
      <c r="D828" s="842"/>
      <c r="E828" s="694"/>
      <c r="F828" s="694"/>
      <c r="G828" s="694"/>
      <c r="H828" s="694"/>
      <c r="I828" s="694"/>
      <c r="J828" s="694"/>
      <c r="K828" s="694"/>
      <c r="L828" s="694"/>
      <c r="M828" s="834"/>
      <c r="N828" s="694"/>
      <c r="O828" s="694"/>
      <c r="P828" s="694"/>
      <c r="Q828" s="694"/>
      <c r="R828" s="694"/>
      <c r="S828" s="694"/>
      <c r="T828" s="694"/>
      <c r="U828" s="694"/>
      <c r="V828" s="694"/>
      <c r="W828" s="694"/>
      <c r="X828" s="694"/>
      <c r="Y828" s="694"/>
      <c r="Z828" s="694"/>
      <c r="AA828" s="694"/>
      <c r="AB828" s="694"/>
      <c r="AC828" s="694"/>
      <c r="AD828" s="694"/>
      <c r="AE828" s="694"/>
      <c r="AF828" s="694"/>
      <c r="AG828" s="694"/>
      <c r="AH828" s="694"/>
      <c r="AI828" s="694"/>
      <c r="AJ828" s="694"/>
      <c r="AK828" s="694"/>
      <c r="AL828" s="694"/>
      <c r="AM828" s="694"/>
      <c r="AN828" s="694"/>
      <c r="AO828" s="167">
        <v>6600</v>
      </c>
      <c r="AP828" s="167" t="s">
        <v>6</v>
      </c>
      <c r="AQ828" s="694"/>
      <c r="AR828" s="69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</row>
    <row r="829" spans="1:86" s="25" customFormat="1" x14ac:dyDescent="0.25">
      <c r="A829" s="697">
        <v>9</v>
      </c>
      <c r="B829" s="689">
        <v>312571</v>
      </c>
      <c r="C829" s="689" t="s">
        <v>142</v>
      </c>
      <c r="D829" s="689">
        <v>1.635</v>
      </c>
      <c r="E829" s="689">
        <v>9840</v>
      </c>
      <c r="F829" s="689">
        <v>1.635</v>
      </c>
      <c r="G829" s="689">
        <v>9840</v>
      </c>
      <c r="H829" s="689"/>
      <c r="I829" s="689"/>
      <c r="J829" s="689"/>
      <c r="K829" s="689"/>
      <c r="L829" s="689"/>
      <c r="M829" s="833"/>
      <c r="N829" s="689"/>
      <c r="O829" s="689"/>
      <c r="P829" s="689"/>
      <c r="Q829" s="689"/>
      <c r="R829" s="689"/>
      <c r="S829" s="689"/>
      <c r="T829" s="689"/>
      <c r="U829" s="689"/>
      <c r="V829" s="689"/>
      <c r="W829" s="689"/>
      <c r="X829" s="689"/>
      <c r="Y829" s="689"/>
      <c r="Z829" s="689" t="s">
        <v>159</v>
      </c>
      <c r="AA829" s="689" t="s">
        <v>92</v>
      </c>
      <c r="AB829" s="689" t="s">
        <v>9</v>
      </c>
      <c r="AC829" s="167">
        <v>1.25</v>
      </c>
      <c r="AD829" s="167" t="s">
        <v>5</v>
      </c>
      <c r="AE829" s="689">
        <v>10600</v>
      </c>
      <c r="AF829" s="689"/>
      <c r="AG829" s="689"/>
      <c r="AH829" s="689"/>
      <c r="AI829" s="689"/>
      <c r="AJ829" s="689"/>
      <c r="AK829" s="689"/>
      <c r="AL829" s="689"/>
      <c r="AM829" s="689"/>
      <c r="AN829" s="689"/>
      <c r="AO829" s="689"/>
      <c r="AP829" s="689"/>
      <c r="AQ829" s="689"/>
      <c r="AR829" s="689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</row>
    <row r="830" spans="1:86" s="25" customFormat="1" x14ac:dyDescent="0.25">
      <c r="A830" s="698"/>
      <c r="B830" s="694"/>
      <c r="C830" s="694"/>
      <c r="D830" s="694"/>
      <c r="E830" s="694"/>
      <c r="F830" s="694"/>
      <c r="G830" s="694"/>
      <c r="H830" s="694"/>
      <c r="I830" s="694"/>
      <c r="J830" s="694"/>
      <c r="K830" s="694"/>
      <c r="L830" s="694"/>
      <c r="M830" s="834"/>
      <c r="N830" s="694"/>
      <c r="O830" s="694"/>
      <c r="P830" s="694"/>
      <c r="Q830" s="694"/>
      <c r="R830" s="694"/>
      <c r="S830" s="694"/>
      <c r="T830" s="694"/>
      <c r="U830" s="694"/>
      <c r="V830" s="694"/>
      <c r="W830" s="694"/>
      <c r="X830" s="694"/>
      <c r="Y830" s="694"/>
      <c r="Z830" s="694"/>
      <c r="AA830" s="694"/>
      <c r="AB830" s="694"/>
      <c r="AC830" s="167">
        <v>13120</v>
      </c>
      <c r="AD830" s="167" t="s">
        <v>6</v>
      </c>
      <c r="AE830" s="694"/>
      <c r="AF830" s="694"/>
      <c r="AG830" s="694"/>
      <c r="AH830" s="694"/>
      <c r="AI830" s="694"/>
      <c r="AJ830" s="694"/>
      <c r="AK830" s="694"/>
      <c r="AL830" s="694"/>
      <c r="AM830" s="694"/>
      <c r="AN830" s="694"/>
      <c r="AO830" s="694"/>
      <c r="AP830" s="694"/>
      <c r="AQ830" s="694"/>
      <c r="AR830" s="69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</row>
    <row r="831" spans="1:86" s="25" customFormat="1" x14ac:dyDescent="0.25">
      <c r="A831" s="697">
        <v>10</v>
      </c>
      <c r="B831" s="689">
        <v>312605</v>
      </c>
      <c r="C831" s="689" t="s">
        <v>143</v>
      </c>
      <c r="D831" s="689">
        <v>1.6339999999999999</v>
      </c>
      <c r="E831" s="689">
        <v>9804</v>
      </c>
      <c r="F831" s="689">
        <v>1.6339999999999999</v>
      </c>
      <c r="G831" s="689">
        <v>9804</v>
      </c>
      <c r="H831" s="689"/>
      <c r="I831" s="689"/>
      <c r="J831" s="689"/>
      <c r="K831" s="689"/>
      <c r="L831" s="689"/>
      <c r="M831" s="839"/>
      <c r="N831" s="689"/>
      <c r="O831" s="689"/>
      <c r="P831" s="689"/>
      <c r="Q831" s="689"/>
      <c r="R831" s="689"/>
      <c r="S831" s="689"/>
      <c r="T831" s="689"/>
      <c r="U831" s="689"/>
      <c r="V831" s="689"/>
      <c r="W831" s="689"/>
      <c r="X831" s="689"/>
      <c r="Y831" s="689"/>
      <c r="Z831" s="689">
        <v>0</v>
      </c>
      <c r="AA831" s="689" t="s">
        <v>92</v>
      </c>
      <c r="AB831" s="689" t="s">
        <v>9</v>
      </c>
      <c r="AC831" s="284">
        <v>1.6</v>
      </c>
      <c r="AD831" s="167" t="s">
        <v>5</v>
      </c>
      <c r="AE831" s="689">
        <v>10000</v>
      </c>
      <c r="AF831" s="689"/>
      <c r="AG831" s="689"/>
      <c r="AH831" s="689"/>
      <c r="AI831" s="689"/>
      <c r="AJ831" s="689"/>
      <c r="AK831" s="689"/>
      <c r="AL831" s="689"/>
      <c r="AM831" s="689"/>
      <c r="AN831" s="689"/>
      <c r="AO831" s="689"/>
      <c r="AP831" s="689"/>
      <c r="AQ831" s="689"/>
      <c r="AR831" s="689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</row>
    <row r="832" spans="1:86" s="25" customFormat="1" x14ac:dyDescent="0.25">
      <c r="A832" s="698"/>
      <c r="B832" s="694"/>
      <c r="C832" s="694"/>
      <c r="D832" s="694"/>
      <c r="E832" s="694"/>
      <c r="F832" s="694"/>
      <c r="G832" s="694"/>
      <c r="H832" s="694"/>
      <c r="I832" s="694"/>
      <c r="J832" s="694"/>
      <c r="K832" s="694"/>
      <c r="L832" s="694"/>
      <c r="M832" s="840"/>
      <c r="N832" s="694"/>
      <c r="O832" s="694"/>
      <c r="P832" s="694"/>
      <c r="Q832" s="694"/>
      <c r="R832" s="694"/>
      <c r="S832" s="694"/>
      <c r="T832" s="694"/>
      <c r="U832" s="694"/>
      <c r="V832" s="694"/>
      <c r="W832" s="694"/>
      <c r="X832" s="694"/>
      <c r="Y832" s="694"/>
      <c r="Z832" s="694"/>
      <c r="AA832" s="694"/>
      <c r="AB832" s="694"/>
      <c r="AC832" s="167">
        <v>9780</v>
      </c>
      <c r="AD832" s="167" t="s">
        <v>6</v>
      </c>
      <c r="AE832" s="694"/>
      <c r="AF832" s="694"/>
      <c r="AG832" s="694"/>
      <c r="AH832" s="694"/>
      <c r="AI832" s="694"/>
      <c r="AJ832" s="694"/>
      <c r="AK832" s="694"/>
      <c r="AL832" s="694"/>
      <c r="AM832" s="694"/>
      <c r="AN832" s="694"/>
      <c r="AO832" s="694"/>
      <c r="AP832" s="694"/>
      <c r="AQ832" s="694"/>
      <c r="AR832" s="69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</row>
    <row r="833" spans="1:86" s="25" customFormat="1" x14ac:dyDescent="0.25">
      <c r="A833" s="697">
        <v>11</v>
      </c>
      <c r="B833" s="689">
        <v>312551</v>
      </c>
      <c r="C833" s="689" t="s">
        <v>144</v>
      </c>
      <c r="D833" s="689">
        <v>1.83</v>
      </c>
      <c r="E833" s="689">
        <v>10980</v>
      </c>
      <c r="F833" s="689">
        <v>1.83</v>
      </c>
      <c r="G833" s="689">
        <v>10980</v>
      </c>
      <c r="H833" s="689"/>
      <c r="I833" s="689"/>
      <c r="J833" s="689"/>
      <c r="K833" s="689"/>
      <c r="L833" s="689"/>
      <c r="M833" s="833"/>
      <c r="N833" s="689"/>
      <c r="O833" s="689"/>
      <c r="P833" s="689"/>
      <c r="Q833" s="689"/>
      <c r="R833" s="689"/>
      <c r="S833" s="689"/>
      <c r="T833" s="689"/>
      <c r="U833" s="689"/>
      <c r="V833" s="689"/>
      <c r="W833" s="689"/>
      <c r="X833" s="689"/>
      <c r="Y833" s="689"/>
      <c r="Z833" s="689"/>
      <c r="AA833" s="689"/>
      <c r="AB833" s="689"/>
      <c r="AC833" s="689"/>
      <c r="AD833" s="689"/>
      <c r="AE833" s="689"/>
      <c r="AF833" s="689"/>
      <c r="AG833" s="689"/>
      <c r="AH833" s="689"/>
      <c r="AI833" s="689"/>
      <c r="AJ833" s="689"/>
      <c r="AK833" s="689"/>
      <c r="AL833" s="689"/>
      <c r="AM833" s="689"/>
      <c r="AN833" s="689"/>
      <c r="AO833" s="689"/>
      <c r="AP833" s="689"/>
      <c r="AQ833" s="689"/>
      <c r="AR833" s="689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</row>
    <row r="834" spans="1:86" s="25" customFormat="1" x14ac:dyDescent="0.25">
      <c r="A834" s="698"/>
      <c r="B834" s="694"/>
      <c r="C834" s="694"/>
      <c r="D834" s="694"/>
      <c r="E834" s="694"/>
      <c r="F834" s="694"/>
      <c r="G834" s="694"/>
      <c r="H834" s="694"/>
      <c r="I834" s="694"/>
      <c r="J834" s="694"/>
      <c r="K834" s="694"/>
      <c r="L834" s="694"/>
      <c r="M834" s="834"/>
      <c r="N834" s="694"/>
      <c r="O834" s="694"/>
      <c r="P834" s="694"/>
      <c r="Q834" s="694"/>
      <c r="R834" s="694"/>
      <c r="S834" s="694"/>
      <c r="T834" s="694"/>
      <c r="U834" s="694"/>
      <c r="V834" s="694"/>
      <c r="W834" s="694"/>
      <c r="X834" s="694"/>
      <c r="Y834" s="694"/>
      <c r="Z834" s="694"/>
      <c r="AA834" s="694"/>
      <c r="AB834" s="694"/>
      <c r="AC834" s="694"/>
      <c r="AD834" s="694"/>
      <c r="AE834" s="694"/>
      <c r="AF834" s="694"/>
      <c r="AG834" s="694"/>
      <c r="AH834" s="694"/>
      <c r="AI834" s="694"/>
      <c r="AJ834" s="694"/>
      <c r="AK834" s="694"/>
      <c r="AL834" s="694"/>
      <c r="AM834" s="694"/>
      <c r="AN834" s="694"/>
      <c r="AO834" s="694"/>
      <c r="AP834" s="694"/>
      <c r="AQ834" s="694"/>
      <c r="AR834" s="69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</row>
    <row r="835" spans="1:86" s="25" customFormat="1" x14ac:dyDescent="0.25">
      <c r="A835" s="697">
        <v>12</v>
      </c>
      <c r="B835" s="689">
        <v>312527</v>
      </c>
      <c r="C835" s="689" t="s">
        <v>145</v>
      </c>
      <c r="D835" s="689">
        <v>1.452</v>
      </c>
      <c r="E835" s="689">
        <v>11616</v>
      </c>
      <c r="F835" s="689">
        <v>1.452</v>
      </c>
      <c r="G835" s="689">
        <v>11616</v>
      </c>
      <c r="H835" s="689" t="s">
        <v>159</v>
      </c>
      <c r="I835" s="689" t="s">
        <v>778</v>
      </c>
      <c r="J835" s="687" t="s">
        <v>9</v>
      </c>
      <c r="K835" s="332">
        <v>0.183</v>
      </c>
      <c r="L835" s="332" t="s">
        <v>5</v>
      </c>
      <c r="M835" s="837">
        <v>833.16718000000003</v>
      </c>
      <c r="N835" s="689"/>
      <c r="O835" s="689"/>
      <c r="P835" s="689"/>
      <c r="Q835" s="689"/>
      <c r="R835" s="689"/>
      <c r="S835" s="689"/>
      <c r="T835" s="689"/>
      <c r="U835" s="689"/>
      <c r="V835" s="689"/>
      <c r="W835" s="689"/>
      <c r="X835" s="689"/>
      <c r="Y835" s="689"/>
      <c r="Z835" s="689" t="s">
        <v>159</v>
      </c>
      <c r="AA835" s="689" t="s">
        <v>161</v>
      </c>
      <c r="AB835" s="689" t="s">
        <v>9</v>
      </c>
      <c r="AC835" s="167">
        <v>1.3819999999999999</v>
      </c>
      <c r="AD835" s="167" t="s">
        <v>5</v>
      </c>
      <c r="AE835" s="689">
        <f>18000-500</f>
        <v>17500</v>
      </c>
      <c r="AF835" s="689"/>
      <c r="AG835" s="689"/>
      <c r="AH835" s="689"/>
      <c r="AI835" s="689"/>
      <c r="AJ835" s="689"/>
      <c r="AK835" s="689"/>
      <c r="AL835" s="689"/>
      <c r="AM835" s="689"/>
      <c r="AN835" s="689"/>
      <c r="AO835" s="689"/>
      <c r="AP835" s="689"/>
      <c r="AQ835" s="689"/>
      <c r="AR835" s="689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</row>
    <row r="836" spans="1:86" s="25" customFormat="1" x14ac:dyDescent="0.25">
      <c r="A836" s="698"/>
      <c r="B836" s="694"/>
      <c r="C836" s="694"/>
      <c r="D836" s="694"/>
      <c r="E836" s="694"/>
      <c r="F836" s="694"/>
      <c r="G836" s="694"/>
      <c r="H836" s="694"/>
      <c r="I836" s="694"/>
      <c r="J836" s="688"/>
      <c r="K836" s="332">
        <v>1462.24</v>
      </c>
      <c r="L836" s="332" t="s">
        <v>6</v>
      </c>
      <c r="M836" s="838"/>
      <c r="N836" s="694"/>
      <c r="O836" s="694"/>
      <c r="P836" s="694"/>
      <c r="Q836" s="694"/>
      <c r="R836" s="694"/>
      <c r="S836" s="694"/>
      <c r="T836" s="694"/>
      <c r="U836" s="694"/>
      <c r="V836" s="694"/>
      <c r="W836" s="694"/>
      <c r="X836" s="694"/>
      <c r="Y836" s="694"/>
      <c r="Z836" s="694"/>
      <c r="AA836" s="694"/>
      <c r="AB836" s="694"/>
      <c r="AC836" s="167">
        <v>8000</v>
      </c>
      <c r="AD836" s="167" t="s">
        <v>6</v>
      </c>
      <c r="AE836" s="694"/>
      <c r="AF836" s="694"/>
      <c r="AG836" s="694"/>
      <c r="AH836" s="694"/>
      <c r="AI836" s="694"/>
      <c r="AJ836" s="694"/>
      <c r="AK836" s="694"/>
      <c r="AL836" s="694"/>
      <c r="AM836" s="694"/>
      <c r="AN836" s="694"/>
      <c r="AO836" s="694"/>
      <c r="AP836" s="694"/>
      <c r="AQ836" s="694"/>
      <c r="AR836" s="69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</row>
    <row r="837" spans="1:86" s="25" customFormat="1" x14ac:dyDescent="0.25">
      <c r="A837" s="697">
        <v>13</v>
      </c>
      <c r="B837" s="689">
        <v>320247</v>
      </c>
      <c r="C837" s="689" t="s">
        <v>146</v>
      </c>
      <c r="D837" s="689">
        <v>2</v>
      </c>
      <c r="E837" s="689">
        <v>16000</v>
      </c>
      <c r="F837" s="689">
        <v>2</v>
      </c>
      <c r="G837" s="689">
        <v>16000</v>
      </c>
      <c r="H837" s="689" t="s">
        <v>159</v>
      </c>
      <c r="I837" s="689" t="s">
        <v>82</v>
      </c>
      <c r="J837" s="689" t="s">
        <v>9</v>
      </c>
      <c r="K837" s="331">
        <v>1.6870000000000001</v>
      </c>
      <c r="L837" s="331" t="s">
        <v>5</v>
      </c>
      <c r="M837" s="835">
        <v>7275</v>
      </c>
      <c r="N837" s="689"/>
      <c r="O837" s="689"/>
      <c r="P837" s="689"/>
      <c r="Q837" s="689"/>
      <c r="R837" s="689"/>
      <c r="S837" s="689"/>
      <c r="T837" s="689" t="s">
        <v>93</v>
      </c>
      <c r="U837" s="689" t="s">
        <v>162</v>
      </c>
      <c r="V837" s="689" t="s">
        <v>9</v>
      </c>
      <c r="W837" s="167">
        <v>1</v>
      </c>
      <c r="X837" s="167" t="s">
        <v>5</v>
      </c>
      <c r="Y837" s="689">
        <v>17000</v>
      </c>
      <c r="Z837" s="689"/>
      <c r="AA837" s="689"/>
      <c r="AB837" s="689"/>
      <c r="AC837" s="689"/>
      <c r="AD837" s="689"/>
      <c r="AE837" s="689"/>
      <c r="AF837" s="689"/>
      <c r="AG837" s="689"/>
      <c r="AH837" s="689"/>
      <c r="AI837" s="689"/>
      <c r="AJ837" s="689"/>
      <c r="AK837" s="689"/>
      <c r="AL837" s="689"/>
      <c r="AM837" s="689"/>
      <c r="AN837" s="689"/>
      <c r="AO837" s="689"/>
      <c r="AP837" s="689"/>
      <c r="AQ837" s="689"/>
      <c r="AR837" s="689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</row>
    <row r="838" spans="1:86" s="25" customFormat="1" x14ac:dyDescent="0.25">
      <c r="A838" s="698"/>
      <c r="B838" s="694"/>
      <c r="C838" s="694"/>
      <c r="D838" s="694"/>
      <c r="E838" s="694"/>
      <c r="F838" s="694"/>
      <c r="G838" s="694"/>
      <c r="H838" s="694"/>
      <c r="I838" s="694"/>
      <c r="J838" s="694"/>
      <c r="K838" s="331">
        <v>13494</v>
      </c>
      <c r="L838" s="331" t="s">
        <v>6</v>
      </c>
      <c r="M838" s="836"/>
      <c r="N838" s="694"/>
      <c r="O838" s="694"/>
      <c r="P838" s="694"/>
      <c r="Q838" s="694"/>
      <c r="R838" s="694"/>
      <c r="S838" s="694"/>
      <c r="T838" s="694"/>
      <c r="U838" s="694"/>
      <c r="V838" s="694"/>
      <c r="W838" s="167">
        <v>12000</v>
      </c>
      <c r="X838" s="167" t="s">
        <v>8</v>
      </c>
      <c r="Y838" s="694"/>
      <c r="Z838" s="694"/>
      <c r="AA838" s="694"/>
      <c r="AB838" s="694"/>
      <c r="AC838" s="694"/>
      <c r="AD838" s="694"/>
      <c r="AE838" s="694"/>
      <c r="AF838" s="694"/>
      <c r="AG838" s="694"/>
      <c r="AH838" s="694"/>
      <c r="AI838" s="694"/>
      <c r="AJ838" s="694"/>
      <c r="AK838" s="694"/>
      <c r="AL838" s="694"/>
      <c r="AM838" s="694"/>
      <c r="AN838" s="694"/>
      <c r="AO838" s="694"/>
      <c r="AP838" s="694"/>
      <c r="AQ838" s="694"/>
      <c r="AR838" s="69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</row>
    <row r="839" spans="1:86" s="25" customFormat="1" x14ac:dyDescent="0.25">
      <c r="A839" s="697">
        <v>14</v>
      </c>
      <c r="B839" s="689">
        <v>318356</v>
      </c>
      <c r="C839" s="689" t="s">
        <v>147</v>
      </c>
      <c r="D839" s="689">
        <v>0.7</v>
      </c>
      <c r="E839" s="689">
        <v>4200</v>
      </c>
      <c r="F839" s="689">
        <v>0.7</v>
      </c>
      <c r="G839" s="689">
        <v>4200</v>
      </c>
      <c r="H839" s="689"/>
      <c r="I839" s="689"/>
      <c r="J839" s="689"/>
      <c r="K839" s="689"/>
      <c r="L839" s="689"/>
      <c r="M839" s="833"/>
      <c r="N839" s="689"/>
      <c r="O839" s="689"/>
      <c r="P839" s="689"/>
      <c r="Q839" s="689"/>
      <c r="R839" s="689"/>
      <c r="S839" s="689"/>
      <c r="T839" s="689"/>
      <c r="U839" s="689"/>
      <c r="V839" s="689"/>
      <c r="W839" s="689"/>
      <c r="X839" s="689"/>
      <c r="Y839" s="689"/>
      <c r="Z839" s="689"/>
      <c r="AA839" s="689"/>
      <c r="AB839" s="689"/>
      <c r="AC839" s="689"/>
      <c r="AD839" s="689"/>
      <c r="AE839" s="689"/>
      <c r="AF839" s="689"/>
      <c r="AG839" s="689"/>
      <c r="AH839" s="689"/>
      <c r="AI839" s="689"/>
      <c r="AJ839" s="689"/>
      <c r="AK839" s="689"/>
      <c r="AL839" s="689"/>
      <c r="AM839" s="689"/>
      <c r="AN839" s="689"/>
      <c r="AO839" s="689"/>
      <c r="AP839" s="689"/>
      <c r="AQ839" s="689"/>
      <c r="AR839" s="689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</row>
    <row r="840" spans="1:86" s="25" customFormat="1" x14ac:dyDescent="0.25">
      <c r="A840" s="698"/>
      <c r="B840" s="694"/>
      <c r="C840" s="694"/>
      <c r="D840" s="694"/>
      <c r="E840" s="694"/>
      <c r="F840" s="694"/>
      <c r="G840" s="694"/>
      <c r="H840" s="694"/>
      <c r="I840" s="694"/>
      <c r="J840" s="694"/>
      <c r="K840" s="694"/>
      <c r="L840" s="694"/>
      <c r="M840" s="834"/>
      <c r="N840" s="694"/>
      <c r="O840" s="694"/>
      <c r="P840" s="694"/>
      <c r="Q840" s="694"/>
      <c r="R840" s="694"/>
      <c r="S840" s="694"/>
      <c r="T840" s="694"/>
      <c r="U840" s="694"/>
      <c r="V840" s="694"/>
      <c r="W840" s="694"/>
      <c r="X840" s="694"/>
      <c r="Y840" s="694"/>
      <c r="Z840" s="694"/>
      <c r="AA840" s="694"/>
      <c r="AB840" s="694"/>
      <c r="AC840" s="694"/>
      <c r="AD840" s="694"/>
      <c r="AE840" s="694"/>
      <c r="AF840" s="694"/>
      <c r="AG840" s="694"/>
      <c r="AH840" s="694"/>
      <c r="AI840" s="694"/>
      <c r="AJ840" s="694"/>
      <c r="AK840" s="694"/>
      <c r="AL840" s="694"/>
      <c r="AM840" s="694"/>
      <c r="AN840" s="694"/>
      <c r="AO840" s="694"/>
      <c r="AP840" s="694"/>
      <c r="AQ840" s="694"/>
      <c r="AR840" s="69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</row>
    <row r="841" spans="1:86" s="25" customFormat="1" x14ac:dyDescent="0.25">
      <c r="A841" s="697">
        <v>15</v>
      </c>
      <c r="B841" s="689">
        <v>318504</v>
      </c>
      <c r="C841" s="689" t="s">
        <v>148</v>
      </c>
      <c r="D841" s="689">
        <v>0.28199999999999997</v>
      </c>
      <c r="E841" s="689">
        <v>1692</v>
      </c>
      <c r="F841" s="689">
        <v>0.28199999999999997</v>
      </c>
      <c r="G841" s="689">
        <v>1692</v>
      </c>
      <c r="H841" s="689"/>
      <c r="I841" s="689"/>
      <c r="J841" s="689"/>
      <c r="K841" s="689"/>
      <c r="L841" s="689"/>
      <c r="M841" s="833"/>
      <c r="N841" s="689"/>
      <c r="O841" s="689"/>
      <c r="P841" s="689"/>
      <c r="Q841" s="689"/>
      <c r="R841" s="689"/>
      <c r="S841" s="689"/>
      <c r="T841" s="689"/>
      <c r="U841" s="689"/>
      <c r="V841" s="689"/>
      <c r="W841" s="689"/>
      <c r="X841" s="689"/>
      <c r="Y841" s="689"/>
      <c r="Z841" s="689"/>
      <c r="AA841" s="689"/>
      <c r="AB841" s="689"/>
      <c r="AC841" s="689"/>
      <c r="AD841" s="689"/>
      <c r="AE841" s="689"/>
      <c r="AF841" s="689">
        <v>0</v>
      </c>
      <c r="AG841" s="689" t="s">
        <v>163</v>
      </c>
      <c r="AH841" s="689" t="s">
        <v>9</v>
      </c>
      <c r="AI841" s="167">
        <v>0.28000000000000003</v>
      </c>
      <c r="AJ841" s="167" t="s">
        <v>5</v>
      </c>
      <c r="AK841" s="689">
        <v>8000</v>
      </c>
      <c r="AL841" s="689"/>
      <c r="AM841" s="689"/>
      <c r="AN841" s="689"/>
      <c r="AO841" s="689"/>
      <c r="AP841" s="689"/>
      <c r="AQ841" s="689"/>
      <c r="AR841" s="689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</row>
    <row r="842" spans="1:86" s="25" customFormat="1" x14ac:dyDescent="0.25">
      <c r="A842" s="698"/>
      <c r="B842" s="694"/>
      <c r="C842" s="694"/>
      <c r="D842" s="694"/>
      <c r="E842" s="694"/>
      <c r="F842" s="694"/>
      <c r="G842" s="694"/>
      <c r="H842" s="694"/>
      <c r="I842" s="694"/>
      <c r="J842" s="694"/>
      <c r="K842" s="694"/>
      <c r="L842" s="694"/>
      <c r="M842" s="834"/>
      <c r="N842" s="694"/>
      <c r="O842" s="694"/>
      <c r="P842" s="694"/>
      <c r="Q842" s="694"/>
      <c r="R842" s="694"/>
      <c r="S842" s="694"/>
      <c r="T842" s="694"/>
      <c r="U842" s="694"/>
      <c r="V842" s="694"/>
      <c r="W842" s="694"/>
      <c r="X842" s="694"/>
      <c r="Y842" s="694"/>
      <c r="Z842" s="694"/>
      <c r="AA842" s="694"/>
      <c r="AB842" s="694"/>
      <c r="AC842" s="694"/>
      <c r="AD842" s="694"/>
      <c r="AE842" s="694"/>
      <c r="AF842" s="694"/>
      <c r="AG842" s="694"/>
      <c r="AH842" s="694"/>
      <c r="AI842" s="167">
        <v>1680</v>
      </c>
      <c r="AJ842" s="167" t="s">
        <v>6</v>
      </c>
      <c r="AK842" s="694"/>
      <c r="AL842" s="694"/>
      <c r="AM842" s="694"/>
      <c r="AN842" s="694"/>
      <c r="AO842" s="694"/>
      <c r="AP842" s="694"/>
      <c r="AQ842" s="694"/>
      <c r="AR842" s="69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</row>
    <row r="843" spans="1:86" s="25" customFormat="1" x14ac:dyDescent="0.25">
      <c r="A843" s="697">
        <v>16</v>
      </c>
      <c r="B843" s="689">
        <v>311254</v>
      </c>
      <c r="C843" s="689" t="s">
        <v>149</v>
      </c>
      <c r="D843" s="689">
        <v>0.8</v>
      </c>
      <c r="E843" s="689">
        <v>4800</v>
      </c>
      <c r="F843" s="689">
        <v>0.8</v>
      </c>
      <c r="G843" s="689">
        <v>4800</v>
      </c>
      <c r="H843" s="689"/>
      <c r="I843" s="689"/>
      <c r="J843" s="689"/>
      <c r="K843" s="689"/>
      <c r="L843" s="689"/>
      <c r="M843" s="833"/>
      <c r="N843" s="689"/>
      <c r="O843" s="689"/>
      <c r="P843" s="689"/>
      <c r="Q843" s="689"/>
      <c r="R843" s="689"/>
      <c r="S843" s="689"/>
      <c r="T843" s="689" t="s">
        <v>159</v>
      </c>
      <c r="U843" s="689" t="s">
        <v>84</v>
      </c>
      <c r="V843" s="689" t="s">
        <v>9</v>
      </c>
      <c r="W843" s="167">
        <v>0.8</v>
      </c>
      <c r="X843" s="167" t="s">
        <v>5</v>
      </c>
      <c r="Y843" s="689">
        <v>7000</v>
      </c>
      <c r="Z843" s="689"/>
      <c r="AA843" s="689"/>
      <c r="AB843" s="689"/>
      <c r="AC843" s="689"/>
      <c r="AD843" s="689"/>
      <c r="AE843" s="689"/>
      <c r="AF843" s="689"/>
      <c r="AG843" s="689"/>
      <c r="AH843" s="689"/>
      <c r="AI843" s="689"/>
      <c r="AJ843" s="689"/>
      <c r="AK843" s="689"/>
      <c r="AL843" s="689"/>
      <c r="AM843" s="689"/>
      <c r="AN843" s="689"/>
      <c r="AO843" s="689"/>
      <c r="AP843" s="689"/>
      <c r="AQ843" s="689"/>
      <c r="AR843" s="689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</row>
    <row r="844" spans="1:86" s="25" customFormat="1" x14ac:dyDescent="0.25">
      <c r="A844" s="698"/>
      <c r="B844" s="694"/>
      <c r="C844" s="694"/>
      <c r="D844" s="694"/>
      <c r="E844" s="694"/>
      <c r="F844" s="694"/>
      <c r="G844" s="694"/>
      <c r="H844" s="694"/>
      <c r="I844" s="694"/>
      <c r="J844" s="694"/>
      <c r="K844" s="694"/>
      <c r="L844" s="694"/>
      <c r="M844" s="834"/>
      <c r="N844" s="694"/>
      <c r="O844" s="694"/>
      <c r="P844" s="694"/>
      <c r="Q844" s="694"/>
      <c r="R844" s="694"/>
      <c r="S844" s="694"/>
      <c r="T844" s="694"/>
      <c r="U844" s="694"/>
      <c r="V844" s="694"/>
      <c r="W844" s="167">
        <v>6400</v>
      </c>
      <c r="X844" s="167" t="s">
        <v>6</v>
      </c>
      <c r="Y844" s="694"/>
      <c r="Z844" s="694"/>
      <c r="AA844" s="694"/>
      <c r="AB844" s="694"/>
      <c r="AC844" s="694"/>
      <c r="AD844" s="694"/>
      <c r="AE844" s="694"/>
      <c r="AF844" s="694"/>
      <c r="AG844" s="694"/>
      <c r="AH844" s="694"/>
      <c r="AI844" s="694"/>
      <c r="AJ844" s="694"/>
      <c r="AK844" s="694"/>
      <c r="AL844" s="694"/>
      <c r="AM844" s="694"/>
      <c r="AN844" s="694"/>
      <c r="AO844" s="694"/>
      <c r="AP844" s="694"/>
      <c r="AQ844" s="694"/>
      <c r="AR844" s="69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</row>
    <row r="845" spans="1:86" s="25" customFormat="1" x14ac:dyDescent="0.25">
      <c r="A845" s="697">
        <v>17</v>
      </c>
      <c r="B845" s="689">
        <v>318506</v>
      </c>
      <c r="C845" s="689" t="s">
        <v>150</v>
      </c>
      <c r="D845" s="689">
        <v>1.103</v>
      </c>
      <c r="E845" s="689">
        <v>7721</v>
      </c>
      <c r="F845" s="689">
        <v>1.103</v>
      </c>
      <c r="G845" s="689">
        <v>7721</v>
      </c>
      <c r="H845" s="689"/>
      <c r="I845" s="689"/>
      <c r="J845" s="689"/>
      <c r="K845" s="689"/>
      <c r="L845" s="689"/>
      <c r="M845" s="833"/>
      <c r="N845" s="689"/>
      <c r="O845" s="689"/>
      <c r="P845" s="689"/>
      <c r="Q845" s="689"/>
      <c r="R845" s="689"/>
      <c r="S845" s="689"/>
      <c r="T845" s="689"/>
      <c r="U845" s="689"/>
      <c r="V845" s="689"/>
      <c r="W845" s="689"/>
      <c r="X845" s="689"/>
      <c r="Y845" s="689"/>
      <c r="Z845" s="689"/>
      <c r="AA845" s="689"/>
      <c r="AB845" s="689"/>
      <c r="AC845" s="689"/>
      <c r="AD845" s="689"/>
      <c r="AE845" s="689"/>
      <c r="AF845" s="689">
        <v>0</v>
      </c>
      <c r="AG845" s="689" t="s">
        <v>164</v>
      </c>
      <c r="AH845" s="689" t="s">
        <v>9</v>
      </c>
      <c r="AI845" s="284">
        <v>1.1000000000000001</v>
      </c>
      <c r="AJ845" s="167" t="s">
        <v>5</v>
      </c>
      <c r="AK845" s="689">
        <v>10000</v>
      </c>
      <c r="AL845" s="689"/>
      <c r="AM845" s="689"/>
      <c r="AN845" s="689"/>
      <c r="AO845" s="689"/>
      <c r="AP845" s="689"/>
      <c r="AQ845" s="689"/>
      <c r="AR845" s="689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</row>
    <row r="846" spans="1:86" s="25" customFormat="1" x14ac:dyDescent="0.25">
      <c r="A846" s="698"/>
      <c r="B846" s="694"/>
      <c r="C846" s="694"/>
      <c r="D846" s="694"/>
      <c r="E846" s="694"/>
      <c r="F846" s="694"/>
      <c r="G846" s="694"/>
      <c r="H846" s="694"/>
      <c r="I846" s="694"/>
      <c r="J846" s="694"/>
      <c r="K846" s="694"/>
      <c r="L846" s="694"/>
      <c r="M846" s="834"/>
      <c r="N846" s="694"/>
      <c r="O846" s="694"/>
      <c r="P846" s="694"/>
      <c r="Q846" s="694"/>
      <c r="R846" s="694"/>
      <c r="S846" s="694"/>
      <c r="T846" s="694"/>
      <c r="U846" s="694"/>
      <c r="V846" s="694"/>
      <c r="W846" s="694"/>
      <c r="X846" s="694"/>
      <c r="Y846" s="694"/>
      <c r="Z846" s="694"/>
      <c r="AA846" s="694"/>
      <c r="AB846" s="694"/>
      <c r="AC846" s="694"/>
      <c r="AD846" s="694"/>
      <c r="AE846" s="694"/>
      <c r="AF846" s="694"/>
      <c r="AG846" s="694"/>
      <c r="AH846" s="694"/>
      <c r="AI846" s="167">
        <v>6600</v>
      </c>
      <c r="AJ846" s="167" t="s">
        <v>6</v>
      </c>
      <c r="AK846" s="694"/>
      <c r="AL846" s="694"/>
      <c r="AM846" s="694"/>
      <c r="AN846" s="694"/>
      <c r="AO846" s="694"/>
      <c r="AP846" s="694"/>
      <c r="AQ846" s="694"/>
      <c r="AR846" s="69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</row>
    <row r="847" spans="1:86" s="25" customFormat="1" x14ac:dyDescent="0.25">
      <c r="A847" s="697">
        <v>18</v>
      </c>
      <c r="B847" s="689">
        <v>312529</v>
      </c>
      <c r="C847" s="689" t="s">
        <v>151</v>
      </c>
      <c r="D847" s="689">
        <v>2</v>
      </c>
      <c r="E847" s="689">
        <v>16000</v>
      </c>
      <c r="F847" s="689">
        <v>2</v>
      </c>
      <c r="G847" s="689">
        <v>16000</v>
      </c>
      <c r="H847" s="689"/>
      <c r="I847" s="689"/>
      <c r="J847" s="689"/>
      <c r="K847" s="689"/>
      <c r="L847" s="689"/>
      <c r="M847" s="833"/>
      <c r="N847" s="689"/>
      <c r="O847" s="689"/>
      <c r="P847" s="689"/>
      <c r="Q847" s="689"/>
      <c r="R847" s="689"/>
      <c r="S847" s="689"/>
      <c r="T847" s="689" t="s">
        <v>159</v>
      </c>
      <c r="U847" s="689" t="s">
        <v>162</v>
      </c>
      <c r="V847" s="689" t="s">
        <v>9</v>
      </c>
      <c r="W847" s="167">
        <v>2</v>
      </c>
      <c r="X847" s="167" t="s">
        <v>5</v>
      </c>
      <c r="Y847" s="689">
        <v>16000</v>
      </c>
      <c r="Z847" s="689"/>
      <c r="AA847" s="689"/>
      <c r="AB847" s="689"/>
      <c r="AC847" s="689"/>
      <c r="AD847" s="689"/>
      <c r="AE847" s="689"/>
      <c r="AF847" s="689"/>
      <c r="AG847" s="689"/>
      <c r="AH847" s="689"/>
      <c r="AI847" s="689"/>
      <c r="AJ847" s="689"/>
      <c r="AK847" s="689"/>
      <c r="AL847" s="689"/>
      <c r="AM847" s="689"/>
      <c r="AN847" s="689"/>
      <c r="AO847" s="689"/>
      <c r="AP847" s="689"/>
      <c r="AQ847" s="689"/>
      <c r="AR847" s="689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</row>
    <row r="848" spans="1:86" s="25" customFormat="1" x14ac:dyDescent="0.25">
      <c r="A848" s="698"/>
      <c r="B848" s="694"/>
      <c r="C848" s="694"/>
      <c r="D848" s="694"/>
      <c r="E848" s="694"/>
      <c r="F848" s="694"/>
      <c r="G848" s="694"/>
      <c r="H848" s="694"/>
      <c r="I848" s="694"/>
      <c r="J848" s="694"/>
      <c r="K848" s="694"/>
      <c r="L848" s="694"/>
      <c r="M848" s="834"/>
      <c r="N848" s="694"/>
      <c r="O848" s="694"/>
      <c r="P848" s="694"/>
      <c r="Q848" s="694"/>
      <c r="R848" s="694"/>
      <c r="S848" s="694"/>
      <c r="T848" s="694"/>
      <c r="U848" s="694"/>
      <c r="V848" s="694"/>
      <c r="W848" s="167">
        <v>16000</v>
      </c>
      <c r="X848" s="167" t="s">
        <v>6</v>
      </c>
      <c r="Y848" s="694"/>
      <c r="Z848" s="694"/>
      <c r="AA848" s="694"/>
      <c r="AB848" s="694"/>
      <c r="AC848" s="694"/>
      <c r="AD848" s="694"/>
      <c r="AE848" s="694"/>
      <c r="AF848" s="694"/>
      <c r="AG848" s="694"/>
      <c r="AH848" s="694"/>
      <c r="AI848" s="694"/>
      <c r="AJ848" s="694"/>
      <c r="AK848" s="694"/>
      <c r="AL848" s="694"/>
      <c r="AM848" s="694"/>
      <c r="AN848" s="694"/>
      <c r="AO848" s="694"/>
      <c r="AP848" s="694"/>
      <c r="AQ848" s="694"/>
      <c r="AR848" s="69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</row>
    <row r="849" spans="1:86" s="25" customFormat="1" x14ac:dyDescent="0.25">
      <c r="A849" s="697">
        <v>19</v>
      </c>
      <c r="B849" s="689">
        <v>312560</v>
      </c>
      <c r="C849" s="689" t="s">
        <v>152</v>
      </c>
      <c r="D849" s="689">
        <v>4.2</v>
      </c>
      <c r="E849" s="689">
        <v>25200</v>
      </c>
      <c r="F849" s="689">
        <v>4.2</v>
      </c>
      <c r="G849" s="689">
        <v>25200</v>
      </c>
      <c r="H849" s="689"/>
      <c r="I849" s="689"/>
      <c r="J849" s="689"/>
      <c r="K849" s="689"/>
      <c r="L849" s="689"/>
      <c r="M849" s="833"/>
      <c r="N849" s="689"/>
      <c r="O849" s="689"/>
      <c r="P849" s="622"/>
      <c r="Q849" s="689"/>
      <c r="R849" s="689"/>
      <c r="S849" s="689"/>
      <c r="T849" s="689"/>
      <c r="U849" s="689"/>
      <c r="V849" s="689"/>
      <c r="W849" s="689"/>
      <c r="X849" s="689"/>
      <c r="Y849" s="689"/>
      <c r="Z849" s="689"/>
      <c r="AA849" s="689"/>
      <c r="AB849" s="689"/>
      <c r="AC849" s="689"/>
      <c r="AD849" s="689"/>
      <c r="AE849" s="689"/>
      <c r="AF849" s="689"/>
      <c r="AG849" s="689"/>
      <c r="AH849" s="689"/>
      <c r="AI849" s="689"/>
      <c r="AJ849" s="689"/>
      <c r="AK849" s="689"/>
      <c r="AL849" s="689" t="s">
        <v>159</v>
      </c>
      <c r="AM849" s="689" t="s">
        <v>165</v>
      </c>
      <c r="AN849" s="689" t="s">
        <v>9</v>
      </c>
      <c r="AO849" s="167">
        <v>4.2</v>
      </c>
      <c r="AP849" s="167" t="s">
        <v>5</v>
      </c>
      <c r="AQ849" s="689">
        <v>32000</v>
      </c>
      <c r="AR849" s="689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</row>
    <row r="850" spans="1:86" s="25" customFormat="1" x14ac:dyDescent="0.25">
      <c r="A850" s="698"/>
      <c r="B850" s="694"/>
      <c r="C850" s="694"/>
      <c r="D850" s="694"/>
      <c r="E850" s="694"/>
      <c r="F850" s="694"/>
      <c r="G850" s="694"/>
      <c r="H850" s="694"/>
      <c r="I850" s="694"/>
      <c r="J850" s="694"/>
      <c r="K850" s="694"/>
      <c r="L850" s="694"/>
      <c r="M850" s="834"/>
      <c r="N850" s="694"/>
      <c r="O850" s="694"/>
      <c r="P850" s="623"/>
      <c r="Q850" s="694"/>
      <c r="R850" s="694"/>
      <c r="S850" s="694"/>
      <c r="T850" s="694"/>
      <c r="U850" s="694"/>
      <c r="V850" s="694"/>
      <c r="W850" s="694"/>
      <c r="X850" s="694"/>
      <c r="Y850" s="694"/>
      <c r="Z850" s="694"/>
      <c r="AA850" s="694"/>
      <c r="AB850" s="694"/>
      <c r="AC850" s="694"/>
      <c r="AD850" s="694"/>
      <c r="AE850" s="694"/>
      <c r="AF850" s="694"/>
      <c r="AG850" s="694"/>
      <c r="AH850" s="694"/>
      <c r="AI850" s="694"/>
      <c r="AJ850" s="694"/>
      <c r="AK850" s="694"/>
      <c r="AL850" s="694"/>
      <c r="AM850" s="694"/>
      <c r="AN850" s="694"/>
      <c r="AO850" s="167">
        <v>25200</v>
      </c>
      <c r="AP850" s="167" t="s">
        <v>6</v>
      </c>
      <c r="AQ850" s="694"/>
      <c r="AR850" s="69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</row>
    <row r="851" spans="1:86" s="25" customFormat="1" x14ac:dyDescent="0.25">
      <c r="A851" s="697">
        <v>20</v>
      </c>
      <c r="B851" s="689">
        <v>312598</v>
      </c>
      <c r="C851" s="689" t="s">
        <v>153</v>
      </c>
      <c r="D851" s="689">
        <v>0.64200000000000002</v>
      </c>
      <c r="E851" s="689">
        <v>3852</v>
      </c>
      <c r="F851" s="689">
        <v>0.64200000000000002</v>
      </c>
      <c r="G851" s="689">
        <v>3852</v>
      </c>
      <c r="H851" s="689"/>
      <c r="I851" s="689"/>
      <c r="J851" s="689"/>
      <c r="K851" s="689"/>
      <c r="L851" s="689"/>
      <c r="M851" s="833"/>
      <c r="N851" s="689"/>
      <c r="O851" s="689"/>
      <c r="P851" s="689"/>
      <c r="Q851" s="689"/>
      <c r="R851" s="689"/>
      <c r="S851" s="689"/>
      <c r="T851" s="689"/>
      <c r="U851" s="689"/>
      <c r="V851" s="689"/>
      <c r="W851" s="689"/>
      <c r="X851" s="689"/>
      <c r="Y851" s="689"/>
      <c r="Z851" s="689"/>
      <c r="AA851" s="689"/>
      <c r="AB851" s="689"/>
      <c r="AC851" s="689"/>
      <c r="AD851" s="689"/>
      <c r="AE851" s="689"/>
      <c r="AF851" s="689">
        <v>0</v>
      </c>
      <c r="AG851" s="689" t="s">
        <v>94</v>
      </c>
      <c r="AH851" s="689" t="s">
        <v>9</v>
      </c>
      <c r="AI851" s="285">
        <v>0.64</v>
      </c>
      <c r="AJ851" s="167" t="s">
        <v>5</v>
      </c>
      <c r="AK851" s="689">
        <v>15700</v>
      </c>
      <c r="AL851" s="689"/>
      <c r="AM851" s="689"/>
      <c r="AN851" s="689"/>
      <c r="AO851" s="689"/>
      <c r="AP851" s="689"/>
      <c r="AQ851" s="689"/>
      <c r="AR851" s="689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</row>
    <row r="852" spans="1:86" s="25" customFormat="1" x14ac:dyDescent="0.25">
      <c r="A852" s="698"/>
      <c r="B852" s="694"/>
      <c r="C852" s="694"/>
      <c r="D852" s="694"/>
      <c r="E852" s="694"/>
      <c r="F852" s="694"/>
      <c r="G852" s="694"/>
      <c r="H852" s="694"/>
      <c r="I852" s="694"/>
      <c r="J852" s="694"/>
      <c r="K852" s="694"/>
      <c r="L852" s="694"/>
      <c r="M852" s="834"/>
      <c r="N852" s="694"/>
      <c r="O852" s="694"/>
      <c r="P852" s="694"/>
      <c r="Q852" s="694"/>
      <c r="R852" s="694"/>
      <c r="S852" s="694"/>
      <c r="T852" s="694"/>
      <c r="U852" s="694"/>
      <c r="V852" s="694"/>
      <c r="W852" s="694"/>
      <c r="X852" s="694"/>
      <c r="Y852" s="694"/>
      <c r="Z852" s="694"/>
      <c r="AA852" s="694"/>
      <c r="AB852" s="694"/>
      <c r="AC852" s="694"/>
      <c r="AD852" s="694"/>
      <c r="AE852" s="694"/>
      <c r="AF852" s="694"/>
      <c r="AG852" s="694"/>
      <c r="AH852" s="694"/>
      <c r="AI852" s="167">
        <v>3850</v>
      </c>
      <c r="AJ852" s="167" t="s">
        <v>8</v>
      </c>
      <c r="AK852" s="694"/>
      <c r="AL852" s="694"/>
      <c r="AM852" s="694"/>
      <c r="AN852" s="694"/>
      <c r="AO852" s="694"/>
      <c r="AP852" s="694"/>
      <c r="AQ852" s="694"/>
      <c r="AR852" s="69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4"/>
      <c r="BQ852" s="34"/>
      <c r="BR852" s="34"/>
      <c r="BS852" s="34"/>
      <c r="BT852" s="34"/>
      <c r="BU852" s="34"/>
      <c r="BV852" s="34"/>
      <c r="BW852" s="34"/>
      <c r="BX852" s="34"/>
      <c r="BY852" s="34"/>
      <c r="BZ852" s="34"/>
      <c r="CA852" s="34"/>
      <c r="CB852" s="34"/>
      <c r="CC852" s="34"/>
      <c r="CD852" s="34"/>
      <c r="CE852" s="34"/>
      <c r="CF852" s="34"/>
      <c r="CG852" s="34"/>
      <c r="CH852" s="34"/>
    </row>
    <row r="853" spans="1:86" s="25" customFormat="1" x14ac:dyDescent="0.25">
      <c r="A853" s="750">
        <v>21</v>
      </c>
      <c r="B853" s="767">
        <v>320304</v>
      </c>
      <c r="C853" s="767" t="s">
        <v>154</v>
      </c>
      <c r="D853" s="767">
        <v>0.128</v>
      </c>
      <c r="E853" s="767">
        <v>768</v>
      </c>
      <c r="F853" s="767">
        <v>0.128</v>
      </c>
      <c r="G853" s="767">
        <v>768</v>
      </c>
      <c r="H853" s="767"/>
      <c r="I853" s="767"/>
      <c r="J853" s="767"/>
      <c r="K853" s="767"/>
      <c r="L853" s="767"/>
      <c r="M853" s="831"/>
      <c r="N853" s="767"/>
      <c r="O853" s="767"/>
      <c r="P853" s="767"/>
      <c r="Q853" s="767"/>
      <c r="R853" s="767"/>
      <c r="S853" s="767"/>
      <c r="T853" s="767"/>
      <c r="U853" s="767"/>
      <c r="V853" s="767"/>
      <c r="W853" s="767"/>
      <c r="X853" s="767"/>
      <c r="Y853" s="767"/>
      <c r="Z853" s="767"/>
      <c r="AA853" s="750"/>
      <c r="AB853" s="767"/>
      <c r="AC853" s="767"/>
      <c r="AD853" s="767"/>
      <c r="AE853" s="767"/>
      <c r="AF853" s="767">
        <v>0</v>
      </c>
      <c r="AG853" s="767" t="s">
        <v>166</v>
      </c>
      <c r="AH853" s="767" t="s">
        <v>9</v>
      </c>
      <c r="AI853" s="167">
        <v>0.128</v>
      </c>
      <c r="AJ853" s="167" t="s">
        <v>5</v>
      </c>
      <c r="AK853" s="750">
        <v>5000</v>
      </c>
      <c r="AL853" s="767"/>
      <c r="AM853" s="767"/>
      <c r="AN853" s="767"/>
      <c r="AO853" s="767"/>
      <c r="AP853" s="767"/>
      <c r="AQ853" s="767"/>
      <c r="AR853" s="826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</row>
    <row r="854" spans="1:86" x14ac:dyDescent="0.25">
      <c r="A854" s="751"/>
      <c r="B854" s="768"/>
      <c r="C854" s="768"/>
      <c r="D854" s="768"/>
      <c r="E854" s="768"/>
      <c r="F854" s="768"/>
      <c r="G854" s="768"/>
      <c r="H854" s="768"/>
      <c r="I854" s="768"/>
      <c r="J854" s="768"/>
      <c r="K854" s="768"/>
      <c r="L854" s="768"/>
      <c r="M854" s="832"/>
      <c r="N854" s="768"/>
      <c r="O854" s="768"/>
      <c r="P854" s="768"/>
      <c r="Q854" s="768"/>
      <c r="R854" s="768"/>
      <c r="S854" s="768"/>
      <c r="T854" s="768"/>
      <c r="U854" s="768"/>
      <c r="V854" s="768"/>
      <c r="W854" s="768"/>
      <c r="X854" s="768"/>
      <c r="Y854" s="768"/>
      <c r="Z854" s="768"/>
      <c r="AA854" s="751"/>
      <c r="AB854" s="768"/>
      <c r="AC854" s="768"/>
      <c r="AD854" s="768"/>
      <c r="AE854" s="768"/>
      <c r="AF854" s="768"/>
      <c r="AG854" s="768"/>
      <c r="AH854" s="768"/>
      <c r="AI854" s="303">
        <v>768</v>
      </c>
      <c r="AJ854" s="303" t="s">
        <v>8</v>
      </c>
      <c r="AK854" s="751"/>
      <c r="AL854" s="768"/>
      <c r="AM854" s="768"/>
      <c r="AN854" s="768"/>
      <c r="AO854" s="768"/>
      <c r="AP854" s="768"/>
      <c r="AQ854" s="768"/>
      <c r="AR854" s="827"/>
    </row>
    <row r="855" spans="1:86" ht="38.25" customHeight="1" x14ac:dyDescent="0.25">
      <c r="A855" s="828" t="s">
        <v>25</v>
      </c>
      <c r="B855" s="829"/>
      <c r="C855" s="830"/>
      <c r="D855" s="465">
        <f>(SUM(D813:D854))</f>
        <v>31.855999999999998</v>
      </c>
      <c r="E855" s="465">
        <f t="shared" ref="E855:G855" si="1">(SUM(E813:E854))</f>
        <v>205471</v>
      </c>
      <c r="F855" s="465">
        <f t="shared" si="1"/>
        <v>31.855999999999998</v>
      </c>
      <c r="G855" s="465">
        <f t="shared" si="1"/>
        <v>205471</v>
      </c>
      <c r="H855" s="114"/>
      <c r="I855" s="114"/>
      <c r="J855" s="114"/>
      <c r="K855" s="114"/>
      <c r="L855" s="114"/>
      <c r="M855" s="464">
        <f>SUM(M817:M854)</f>
        <v>22262.213930000002</v>
      </c>
      <c r="N855" s="114"/>
      <c r="O855" s="114"/>
      <c r="P855" s="114"/>
      <c r="Q855" s="114"/>
      <c r="R855" s="114"/>
      <c r="S855" s="114">
        <f>SUM(S812:S854)</f>
        <v>39800</v>
      </c>
      <c r="T855" s="114"/>
      <c r="U855" s="114"/>
      <c r="V855" s="114"/>
      <c r="W855" s="114"/>
      <c r="X855" s="114"/>
      <c r="Y855" s="114">
        <f>SUM(Y812:Y854)</f>
        <v>40000</v>
      </c>
      <c r="Z855" s="114"/>
      <c r="AA855" s="114"/>
      <c r="AB855" s="114"/>
      <c r="AC855" s="114"/>
      <c r="AD855" s="114"/>
      <c r="AE855" s="114">
        <f>SUM(AE812:AE854)</f>
        <v>38100</v>
      </c>
      <c r="AF855" s="114"/>
      <c r="AG855" s="114"/>
      <c r="AH855" s="114"/>
      <c r="AI855" s="114"/>
      <c r="AJ855" s="114"/>
      <c r="AK855" s="114">
        <f>SUM(AK812:AK853)</f>
        <v>40000</v>
      </c>
      <c r="AL855" s="114"/>
      <c r="AM855" s="114"/>
      <c r="AN855" s="114"/>
      <c r="AO855" s="114"/>
      <c r="AP855" s="114"/>
      <c r="AQ855" s="114">
        <f>SUM(AQ812:AQ854)</f>
        <v>40000</v>
      </c>
      <c r="AR855" s="114"/>
      <c r="AU855" s="257">
        <f>AQ855+AK855+AE855+S855+M855+Y855</f>
        <v>220162.21393</v>
      </c>
    </row>
    <row r="856" spans="1:86" x14ac:dyDescent="0.25">
      <c r="A856" s="824" t="s">
        <v>25</v>
      </c>
      <c r="B856" s="824"/>
      <c r="C856" s="824"/>
      <c r="D856" s="824"/>
      <c r="E856" s="824"/>
      <c r="F856" s="824"/>
      <c r="G856" s="824"/>
      <c r="H856" s="824"/>
      <c r="I856" s="824"/>
      <c r="J856" s="632" t="s">
        <v>9</v>
      </c>
      <c r="K856" s="116">
        <f>K817+K821+K835+K837+K823</f>
        <v>3.528</v>
      </c>
      <c r="L856" s="291" t="s">
        <v>5</v>
      </c>
      <c r="M856" s="819">
        <f>M817+M821+M835+M837+M823</f>
        <v>22262.213930000002</v>
      </c>
      <c r="N856" s="115"/>
      <c r="O856" s="9"/>
      <c r="P856" s="632" t="s">
        <v>9</v>
      </c>
      <c r="Q856" s="118">
        <f>Q839+Q833+Q825+Q823+Q821+Q819+Q813</f>
        <v>2.9</v>
      </c>
      <c r="R856" s="291" t="s">
        <v>5</v>
      </c>
      <c r="S856" s="634">
        <f>S813+S819+S821+S823+S825+S833+S839</f>
        <v>39800</v>
      </c>
      <c r="T856" s="115"/>
      <c r="U856" s="9"/>
      <c r="V856" s="632" t="s">
        <v>9</v>
      </c>
      <c r="W856" s="291">
        <f>W847+W843+W837</f>
        <v>3.8</v>
      </c>
      <c r="X856" s="291" t="s">
        <v>5</v>
      </c>
      <c r="Y856" s="634">
        <f>Y847+Y843+Y837</f>
        <v>40000</v>
      </c>
      <c r="Z856" s="115"/>
      <c r="AA856" s="9"/>
      <c r="AB856" s="632" t="s">
        <v>9</v>
      </c>
      <c r="AC856" s="116">
        <f>AC835+AC831+AC829</f>
        <v>4.2320000000000002</v>
      </c>
      <c r="AD856" s="291" t="s">
        <v>5</v>
      </c>
      <c r="AE856" s="634">
        <f>AE835+AE831+AE829</f>
        <v>38100</v>
      </c>
      <c r="AF856" s="115"/>
      <c r="AG856" s="9"/>
      <c r="AH856" s="632" t="s">
        <v>9</v>
      </c>
      <c r="AI856" s="116">
        <f>AI853+AI851+AI845+AI841+AI817</f>
        <v>2.4980000000000002</v>
      </c>
      <c r="AJ856" s="291" t="s">
        <v>5</v>
      </c>
      <c r="AK856" s="634">
        <f>AK853+AK851+AK845+AK841+AK817</f>
        <v>40000</v>
      </c>
      <c r="AL856" s="115"/>
      <c r="AM856" s="9"/>
      <c r="AN856" s="632" t="s">
        <v>9</v>
      </c>
      <c r="AO856" s="116">
        <f>AO849+AO827</f>
        <v>5.3000000000000007</v>
      </c>
      <c r="AP856" s="291" t="s">
        <v>5</v>
      </c>
      <c r="AQ856" s="634">
        <f>AQ849+AQ827</f>
        <v>40000</v>
      </c>
      <c r="AR856" s="291"/>
    </row>
    <row r="857" spans="1:86" x14ac:dyDescent="0.25">
      <c r="A857" s="824"/>
      <c r="B857" s="824"/>
      <c r="C857" s="824"/>
      <c r="D857" s="824"/>
      <c r="E857" s="824"/>
      <c r="F857" s="824"/>
      <c r="G857" s="824"/>
      <c r="H857" s="824"/>
      <c r="I857" s="824"/>
      <c r="J857" s="633"/>
      <c r="K857" s="291">
        <f>K818+K822+K836+K838+K824</f>
        <v>27771.239999999998</v>
      </c>
      <c r="L857" s="291" t="s">
        <v>8</v>
      </c>
      <c r="M857" s="613"/>
      <c r="N857" s="113"/>
      <c r="O857" s="10"/>
      <c r="P857" s="633"/>
      <c r="Q857" s="291">
        <f>Q840+Q834+Q826+Q824+Q822+Q820+Q814</f>
        <v>27000</v>
      </c>
      <c r="R857" s="291" t="s">
        <v>8</v>
      </c>
      <c r="S857" s="613"/>
      <c r="T857" s="113"/>
      <c r="U857" s="10"/>
      <c r="V857" s="633"/>
      <c r="W857" s="291">
        <f>W848+W844+W838</f>
        <v>34400</v>
      </c>
      <c r="X857" s="291" t="s">
        <v>8</v>
      </c>
      <c r="Y857" s="613"/>
      <c r="Z857" s="113"/>
      <c r="AA857" s="10"/>
      <c r="AB857" s="633"/>
      <c r="AC857" s="291">
        <f>AC836+AC832+AC830</f>
        <v>30900</v>
      </c>
      <c r="AD857" s="291" t="s">
        <v>8</v>
      </c>
      <c r="AE857" s="613"/>
      <c r="AF857" s="113"/>
      <c r="AG857" s="10"/>
      <c r="AH857" s="633"/>
      <c r="AI857" s="291">
        <f>AI854+AI852+AI846+AI842+AI818</f>
        <v>14998</v>
      </c>
      <c r="AJ857" s="291" t="s">
        <v>8</v>
      </c>
      <c r="AK857" s="613"/>
      <c r="AL857" s="113"/>
      <c r="AM857" s="10"/>
      <c r="AN857" s="633"/>
      <c r="AO857" s="291">
        <f>AO850+AO828</f>
        <v>31800</v>
      </c>
      <c r="AP857" s="291" t="s">
        <v>8</v>
      </c>
      <c r="AQ857" s="613"/>
      <c r="AR857" s="291"/>
    </row>
    <row r="858" spans="1:86" x14ac:dyDescent="0.25">
      <c r="A858" s="824"/>
      <c r="B858" s="824"/>
      <c r="C858" s="824"/>
      <c r="D858" s="824"/>
      <c r="E858" s="824"/>
      <c r="F858" s="824"/>
      <c r="G858" s="824"/>
      <c r="H858" s="824"/>
      <c r="I858" s="824"/>
      <c r="J858" s="632" t="s">
        <v>41</v>
      </c>
      <c r="K858" s="291"/>
      <c r="L858" s="291" t="s">
        <v>5</v>
      </c>
      <c r="M858" s="634"/>
      <c r="N858" s="113"/>
      <c r="O858" s="10"/>
      <c r="P858" s="632" t="s">
        <v>41</v>
      </c>
      <c r="Q858" s="291"/>
      <c r="R858" s="291" t="s">
        <v>5</v>
      </c>
      <c r="S858" s="291"/>
      <c r="T858" s="113"/>
      <c r="U858" s="10"/>
      <c r="V858" s="632" t="s">
        <v>41</v>
      </c>
      <c r="W858" s="291"/>
      <c r="X858" s="291" t="s">
        <v>5</v>
      </c>
      <c r="Y858" s="291"/>
      <c r="Z858" s="113"/>
      <c r="AA858" s="10"/>
      <c r="AB858" s="632" t="s">
        <v>41</v>
      </c>
      <c r="AC858" s="291"/>
      <c r="AD858" s="291" t="s">
        <v>5</v>
      </c>
      <c r="AE858" s="291"/>
      <c r="AF858" s="113"/>
      <c r="AG858" s="10"/>
      <c r="AH858" s="632" t="s">
        <v>41</v>
      </c>
      <c r="AI858" s="291"/>
      <c r="AJ858" s="291" t="s">
        <v>5</v>
      </c>
      <c r="AK858" s="291"/>
      <c r="AL858" s="113"/>
      <c r="AM858" s="10"/>
      <c r="AN858" s="632" t="s">
        <v>41</v>
      </c>
      <c r="AO858" s="291"/>
      <c r="AP858" s="291" t="s">
        <v>5</v>
      </c>
      <c r="AQ858" s="634"/>
      <c r="AR858" s="291"/>
    </row>
    <row r="859" spans="1:86" x14ac:dyDescent="0.25">
      <c r="A859" s="824"/>
      <c r="B859" s="824"/>
      <c r="C859" s="824"/>
      <c r="D859" s="824"/>
      <c r="E859" s="824"/>
      <c r="F859" s="824"/>
      <c r="G859" s="824"/>
      <c r="H859" s="824"/>
      <c r="I859" s="824"/>
      <c r="J859" s="633"/>
      <c r="K859" s="291"/>
      <c r="L859" s="291" t="s">
        <v>8</v>
      </c>
      <c r="M859" s="613"/>
      <c r="N859" s="113"/>
      <c r="O859" s="10"/>
      <c r="P859" s="633"/>
      <c r="Q859" s="291"/>
      <c r="R859" s="291" t="s">
        <v>8</v>
      </c>
      <c r="S859" s="291"/>
      <c r="T859" s="113"/>
      <c r="U859" s="10"/>
      <c r="V859" s="633"/>
      <c r="W859" s="291"/>
      <c r="X859" s="291" t="s">
        <v>8</v>
      </c>
      <c r="Y859" s="291"/>
      <c r="Z859" s="113"/>
      <c r="AA859" s="10"/>
      <c r="AB859" s="633"/>
      <c r="AC859" s="291"/>
      <c r="AD859" s="291" t="s">
        <v>8</v>
      </c>
      <c r="AE859" s="291"/>
      <c r="AF859" s="113"/>
      <c r="AG859" s="10"/>
      <c r="AH859" s="633"/>
      <c r="AI859" s="291"/>
      <c r="AJ859" s="291" t="s">
        <v>8</v>
      </c>
      <c r="AK859" s="291"/>
      <c r="AL859" s="113"/>
      <c r="AM859" s="10"/>
      <c r="AN859" s="633"/>
      <c r="AO859" s="291"/>
      <c r="AP859" s="291" t="s">
        <v>8</v>
      </c>
      <c r="AQ859" s="613"/>
      <c r="AR859" s="291"/>
    </row>
    <row r="860" spans="1:86" x14ac:dyDescent="0.25">
      <c r="A860" s="824"/>
      <c r="B860" s="824"/>
      <c r="C860" s="824"/>
      <c r="D860" s="824"/>
      <c r="E860" s="824"/>
      <c r="F860" s="824"/>
      <c r="G860" s="824"/>
      <c r="H860" s="824"/>
      <c r="I860" s="824"/>
      <c r="J860" s="632" t="s">
        <v>42</v>
      </c>
      <c r="K860" s="291"/>
      <c r="L860" s="291" t="s">
        <v>5</v>
      </c>
      <c r="M860" s="634"/>
      <c r="N860" s="113"/>
      <c r="O860" s="10"/>
      <c r="P860" s="632" t="s">
        <v>42</v>
      </c>
      <c r="Q860" s="291"/>
      <c r="R860" s="291" t="s">
        <v>5</v>
      </c>
      <c r="S860" s="291"/>
      <c r="T860" s="113"/>
      <c r="U860" s="10"/>
      <c r="V860" s="632" t="s">
        <v>42</v>
      </c>
      <c r="W860" s="291"/>
      <c r="X860" s="291" t="s">
        <v>5</v>
      </c>
      <c r="Y860" s="291"/>
      <c r="Z860" s="113"/>
      <c r="AA860" s="10"/>
      <c r="AB860" s="632" t="s">
        <v>42</v>
      </c>
      <c r="AC860" s="291"/>
      <c r="AD860" s="291" t="s">
        <v>5</v>
      </c>
      <c r="AE860" s="291"/>
      <c r="AF860" s="113"/>
      <c r="AG860" s="10"/>
      <c r="AH860" s="632" t="s">
        <v>42</v>
      </c>
      <c r="AI860" s="291"/>
      <c r="AJ860" s="291" t="s">
        <v>5</v>
      </c>
      <c r="AK860" s="291"/>
      <c r="AL860" s="113"/>
      <c r="AM860" s="10"/>
      <c r="AN860" s="632" t="s">
        <v>42</v>
      </c>
      <c r="AO860" s="291"/>
      <c r="AP860" s="291" t="s">
        <v>5</v>
      </c>
      <c r="AQ860" s="634"/>
      <c r="AR860" s="291"/>
    </row>
    <row r="861" spans="1:86" x14ac:dyDescent="0.25">
      <c r="A861" s="824"/>
      <c r="B861" s="824"/>
      <c r="C861" s="824"/>
      <c r="D861" s="824"/>
      <c r="E861" s="824"/>
      <c r="F861" s="824"/>
      <c r="G861" s="824"/>
      <c r="H861" s="824"/>
      <c r="I861" s="824"/>
      <c r="J861" s="633"/>
      <c r="K861" s="291"/>
      <c r="L861" s="291" t="s">
        <v>8</v>
      </c>
      <c r="M861" s="613"/>
      <c r="N861" s="113"/>
      <c r="O861" s="10"/>
      <c r="P861" s="633"/>
      <c r="Q861" s="291"/>
      <c r="R861" s="291" t="s">
        <v>8</v>
      </c>
      <c r="S861" s="291"/>
      <c r="T861" s="113"/>
      <c r="U861" s="10"/>
      <c r="V861" s="633"/>
      <c r="W861" s="291"/>
      <c r="X861" s="291" t="s">
        <v>8</v>
      </c>
      <c r="Y861" s="291"/>
      <c r="Z861" s="113"/>
      <c r="AA861" s="10"/>
      <c r="AB861" s="633"/>
      <c r="AC861" s="291"/>
      <c r="AD861" s="291" t="s">
        <v>8</v>
      </c>
      <c r="AE861" s="291"/>
      <c r="AF861" s="113"/>
      <c r="AG861" s="10"/>
      <c r="AH861" s="633"/>
      <c r="AI861" s="291"/>
      <c r="AJ861" s="291" t="s">
        <v>8</v>
      </c>
      <c r="AK861" s="291"/>
      <c r="AL861" s="113"/>
      <c r="AM861" s="10"/>
      <c r="AN861" s="633"/>
      <c r="AO861" s="291"/>
      <c r="AP861" s="291" t="s">
        <v>8</v>
      </c>
      <c r="AQ861" s="613"/>
      <c r="AR861" s="291"/>
    </row>
    <row r="862" spans="1:86" x14ac:dyDescent="0.25">
      <c r="A862" s="824"/>
      <c r="B862" s="824"/>
      <c r="C862" s="824"/>
      <c r="D862" s="824"/>
      <c r="E862" s="824"/>
      <c r="F862" s="824"/>
      <c r="G862" s="824"/>
      <c r="H862" s="824"/>
      <c r="I862" s="824"/>
      <c r="J862" s="632" t="s">
        <v>43</v>
      </c>
      <c r="K862" s="291"/>
      <c r="L862" s="291" t="s">
        <v>5</v>
      </c>
      <c r="M862" s="634"/>
      <c r="N862" s="113"/>
      <c r="O862" s="10"/>
      <c r="P862" s="632" t="s">
        <v>43</v>
      </c>
      <c r="Q862" s="291"/>
      <c r="R862" s="291" t="s">
        <v>5</v>
      </c>
      <c r="S862" s="291"/>
      <c r="T862" s="113"/>
      <c r="U862" s="10"/>
      <c r="V862" s="632" t="s">
        <v>43</v>
      </c>
      <c r="W862" s="291"/>
      <c r="X862" s="291" t="s">
        <v>5</v>
      </c>
      <c r="Y862" s="291"/>
      <c r="Z862" s="113"/>
      <c r="AA862" s="10"/>
      <c r="AB862" s="632" t="s">
        <v>43</v>
      </c>
      <c r="AC862" s="291"/>
      <c r="AD862" s="291" t="s">
        <v>5</v>
      </c>
      <c r="AE862" s="291"/>
      <c r="AF862" s="113"/>
      <c r="AG862" s="10"/>
      <c r="AH862" s="632" t="s">
        <v>43</v>
      </c>
      <c r="AI862" s="291"/>
      <c r="AJ862" s="291" t="s">
        <v>5</v>
      </c>
      <c r="AK862" s="291"/>
      <c r="AL862" s="113"/>
      <c r="AM862" s="10"/>
      <c r="AN862" s="632" t="s">
        <v>43</v>
      </c>
      <c r="AO862" s="291"/>
      <c r="AP862" s="291" t="s">
        <v>5</v>
      </c>
      <c r="AQ862" s="634"/>
      <c r="AR862" s="291"/>
    </row>
    <row r="863" spans="1:86" x14ac:dyDescent="0.25">
      <c r="A863" s="824"/>
      <c r="B863" s="824"/>
      <c r="C863" s="824"/>
      <c r="D863" s="824"/>
      <c r="E863" s="824"/>
      <c r="F863" s="824"/>
      <c r="G863" s="824"/>
      <c r="H863" s="824"/>
      <c r="I863" s="824"/>
      <c r="J863" s="633"/>
      <c r="K863" s="291"/>
      <c r="L863" s="291" t="s">
        <v>8</v>
      </c>
      <c r="M863" s="613"/>
      <c r="N863" s="113"/>
      <c r="O863" s="10"/>
      <c r="P863" s="633"/>
      <c r="Q863" s="291"/>
      <c r="R863" s="291" t="s">
        <v>8</v>
      </c>
      <c r="S863" s="291"/>
      <c r="T863" s="113"/>
      <c r="U863" s="10"/>
      <c r="V863" s="633"/>
      <c r="W863" s="291"/>
      <c r="X863" s="291" t="s">
        <v>8</v>
      </c>
      <c r="Y863" s="291"/>
      <c r="Z863" s="113"/>
      <c r="AA863" s="10"/>
      <c r="AB863" s="633"/>
      <c r="AC863" s="291"/>
      <c r="AD863" s="291" t="s">
        <v>8</v>
      </c>
      <c r="AE863" s="291"/>
      <c r="AF863" s="113"/>
      <c r="AG863" s="10"/>
      <c r="AH863" s="633"/>
      <c r="AI863" s="291"/>
      <c r="AJ863" s="291" t="s">
        <v>8</v>
      </c>
      <c r="AK863" s="291"/>
      <c r="AL863" s="113"/>
      <c r="AM863" s="10"/>
      <c r="AN863" s="633"/>
      <c r="AO863" s="291"/>
      <c r="AP863" s="291" t="s">
        <v>8</v>
      </c>
      <c r="AQ863" s="613"/>
      <c r="AR863" s="291"/>
    </row>
    <row r="864" spans="1:86" x14ac:dyDescent="0.25">
      <c r="A864" s="824"/>
      <c r="B864" s="824"/>
      <c r="C864" s="824"/>
      <c r="D864" s="824"/>
      <c r="E864" s="824"/>
      <c r="F864" s="824"/>
      <c r="G864" s="824"/>
      <c r="H864" s="824"/>
      <c r="I864" s="824"/>
      <c r="J864" s="632" t="s">
        <v>10</v>
      </c>
      <c r="K864" s="291"/>
      <c r="L864" s="291" t="s">
        <v>8</v>
      </c>
      <c r="M864" s="634"/>
      <c r="N864" s="113"/>
      <c r="O864" s="10"/>
      <c r="P864" s="632" t="s">
        <v>10</v>
      </c>
      <c r="Q864" s="291"/>
      <c r="R864" s="291" t="s">
        <v>8</v>
      </c>
      <c r="S864" s="634"/>
      <c r="T864" s="113"/>
      <c r="U864" s="10"/>
      <c r="V864" s="632" t="s">
        <v>10</v>
      </c>
      <c r="W864" s="291"/>
      <c r="X864" s="291" t="s">
        <v>8</v>
      </c>
      <c r="Y864" s="634"/>
      <c r="Z864" s="113"/>
      <c r="AA864" s="10"/>
      <c r="AB864" s="632" t="s">
        <v>10</v>
      </c>
      <c r="AC864" s="291"/>
      <c r="AD864" s="291" t="s">
        <v>8</v>
      </c>
      <c r="AE864" s="634"/>
      <c r="AF864" s="113"/>
      <c r="AG864" s="10"/>
      <c r="AH864" s="632" t="s">
        <v>10</v>
      </c>
      <c r="AI864" s="291"/>
      <c r="AJ864" s="291" t="s">
        <v>8</v>
      </c>
      <c r="AK864" s="634"/>
      <c r="AL864" s="113"/>
      <c r="AM864" s="10"/>
      <c r="AN864" s="632" t="s">
        <v>10</v>
      </c>
      <c r="AO864" s="291"/>
      <c r="AP864" s="291" t="s">
        <v>8</v>
      </c>
      <c r="AQ864" s="634"/>
      <c r="AR864" s="634"/>
    </row>
    <row r="865" spans="1:47" x14ac:dyDescent="0.25">
      <c r="A865" s="824"/>
      <c r="B865" s="824"/>
      <c r="C865" s="824"/>
      <c r="D865" s="824"/>
      <c r="E865" s="824"/>
      <c r="F865" s="824"/>
      <c r="G865" s="824"/>
      <c r="H865" s="824"/>
      <c r="I865" s="824"/>
      <c r="J865" s="633"/>
      <c r="K865" s="291"/>
      <c r="L865" s="291" t="s">
        <v>5</v>
      </c>
      <c r="M865" s="613"/>
      <c r="N865" s="113"/>
      <c r="O865" s="10"/>
      <c r="P865" s="633"/>
      <c r="Q865" s="291"/>
      <c r="R865" s="291" t="s">
        <v>5</v>
      </c>
      <c r="S865" s="613"/>
      <c r="T865" s="113"/>
      <c r="U865" s="10"/>
      <c r="V865" s="633"/>
      <c r="W865" s="291"/>
      <c r="X865" s="291" t="s">
        <v>5</v>
      </c>
      <c r="Y865" s="613"/>
      <c r="Z865" s="113"/>
      <c r="AA865" s="10"/>
      <c r="AB865" s="633"/>
      <c r="AC865" s="291"/>
      <c r="AD865" s="291" t="s">
        <v>5</v>
      </c>
      <c r="AE865" s="613"/>
      <c r="AF865" s="113"/>
      <c r="AG865" s="10"/>
      <c r="AH865" s="633"/>
      <c r="AI865" s="291"/>
      <c r="AJ865" s="291" t="s">
        <v>5</v>
      </c>
      <c r="AK865" s="613"/>
      <c r="AL865" s="113"/>
      <c r="AM865" s="10"/>
      <c r="AN865" s="633"/>
      <c r="AO865" s="291"/>
      <c r="AP865" s="291" t="s">
        <v>5</v>
      </c>
      <c r="AQ865" s="613"/>
      <c r="AR865" s="613"/>
    </row>
    <row r="866" spans="1:47" ht="28.5" x14ac:dyDescent="0.25">
      <c r="A866" s="824"/>
      <c r="B866" s="824"/>
      <c r="C866" s="824"/>
      <c r="D866" s="824"/>
      <c r="E866" s="824"/>
      <c r="F866" s="824"/>
      <c r="G866" s="824"/>
      <c r="H866" s="824"/>
      <c r="I866" s="824"/>
      <c r="J866" s="8" t="s">
        <v>11</v>
      </c>
      <c r="K866" s="291"/>
      <c r="L866" s="291" t="s">
        <v>12</v>
      </c>
      <c r="M866" s="291"/>
      <c r="N866" s="113"/>
      <c r="O866" s="10"/>
      <c r="P866" s="8" t="s">
        <v>11</v>
      </c>
      <c r="Q866" s="291"/>
      <c r="R866" s="291" t="s">
        <v>12</v>
      </c>
      <c r="S866" s="291"/>
      <c r="T866" s="113"/>
      <c r="U866" s="10"/>
      <c r="V866" s="8" t="s">
        <v>11</v>
      </c>
      <c r="W866" s="291"/>
      <c r="X866" s="291" t="s">
        <v>12</v>
      </c>
      <c r="Y866" s="291"/>
      <c r="Z866" s="113"/>
      <c r="AA866" s="10"/>
      <c r="AB866" s="8" t="s">
        <v>11</v>
      </c>
      <c r="AC866" s="291"/>
      <c r="AD866" s="291" t="s">
        <v>12</v>
      </c>
      <c r="AE866" s="291"/>
      <c r="AF866" s="113"/>
      <c r="AG866" s="10"/>
      <c r="AH866" s="8" t="s">
        <v>11</v>
      </c>
      <c r="AI866" s="291"/>
      <c r="AJ866" s="291" t="s">
        <v>12</v>
      </c>
      <c r="AK866" s="291"/>
      <c r="AL866" s="113"/>
      <c r="AM866" s="10"/>
      <c r="AN866" s="8" t="s">
        <v>11</v>
      </c>
      <c r="AO866" s="291"/>
      <c r="AP866" s="291" t="s">
        <v>12</v>
      </c>
      <c r="AQ866" s="291"/>
      <c r="AR866" s="291"/>
    </row>
    <row r="867" spans="1:47" ht="28.5" x14ac:dyDescent="0.25">
      <c r="A867" s="824"/>
      <c r="B867" s="824"/>
      <c r="C867" s="824"/>
      <c r="D867" s="824"/>
      <c r="E867" s="824"/>
      <c r="F867" s="824"/>
      <c r="G867" s="824"/>
      <c r="H867" s="824"/>
      <c r="I867" s="824"/>
      <c r="J867" s="8" t="s">
        <v>44</v>
      </c>
      <c r="K867" s="291"/>
      <c r="L867" s="291" t="s">
        <v>12</v>
      </c>
      <c r="M867" s="291"/>
      <c r="N867" s="113"/>
      <c r="O867" s="10"/>
      <c r="P867" s="8" t="s">
        <v>44</v>
      </c>
      <c r="Q867" s="291"/>
      <c r="R867" s="291" t="s">
        <v>12</v>
      </c>
      <c r="S867" s="291"/>
      <c r="T867" s="113"/>
      <c r="U867" s="10"/>
      <c r="V867" s="8" t="s">
        <v>44</v>
      </c>
      <c r="W867" s="291"/>
      <c r="X867" s="291" t="s">
        <v>12</v>
      </c>
      <c r="Y867" s="291"/>
      <c r="Z867" s="113"/>
      <c r="AA867" s="10"/>
      <c r="AB867" s="8" t="s">
        <v>44</v>
      </c>
      <c r="AC867" s="291"/>
      <c r="AD867" s="291" t="s">
        <v>12</v>
      </c>
      <c r="AE867" s="291"/>
      <c r="AF867" s="113"/>
      <c r="AG867" s="10"/>
      <c r="AH867" s="8" t="s">
        <v>44</v>
      </c>
      <c r="AI867" s="291"/>
      <c r="AJ867" s="291" t="s">
        <v>12</v>
      </c>
      <c r="AK867" s="291"/>
      <c r="AL867" s="113"/>
      <c r="AM867" s="10"/>
      <c r="AN867" s="8" t="s">
        <v>44</v>
      </c>
      <c r="AO867" s="291"/>
      <c r="AP867" s="291" t="s">
        <v>12</v>
      </c>
      <c r="AQ867" s="291"/>
      <c r="AR867" s="291"/>
    </row>
    <row r="868" spans="1:47" ht="42.75" x14ac:dyDescent="0.25">
      <c r="A868" s="824"/>
      <c r="B868" s="824"/>
      <c r="C868" s="824"/>
      <c r="D868" s="824"/>
      <c r="E868" s="824"/>
      <c r="F868" s="824"/>
      <c r="G868" s="824"/>
      <c r="H868" s="824"/>
      <c r="I868" s="824"/>
      <c r="J868" s="8" t="s">
        <v>13</v>
      </c>
      <c r="K868" s="291"/>
      <c r="L868" s="291" t="s">
        <v>14</v>
      </c>
      <c r="M868" s="291"/>
      <c r="N868" s="113"/>
      <c r="O868" s="10"/>
      <c r="P868" s="8" t="s">
        <v>13</v>
      </c>
      <c r="Q868" s="291"/>
      <c r="R868" s="291" t="s">
        <v>14</v>
      </c>
      <c r="S868" s="291"/>
      <c r="T868" s="113"/>
      <c r="U868" s="10"/>
      <c r="V868" s="8" t="s">
        <v>13</v>
      </c>
      <c r="W868" s="291"/>
      <c r="X868" s="291" t="s">
        <v>14</v>
      </c>
      <c r="Y868" s="291"/>
      <c r="Z868" s="113"/>
      <c r="AA868" s="10"/>
      <c r="AB868" s="8" t="s">
        <v>13</v>
      </c>
      <c r="AC868" s="291"/>
      <c r="AD868" s="291" t="s">
        <v>14</v>
      </c>
      <c r="AE868" s="291"/>
      <c r="AF868" s="113"/>
      <c r="AG868" s="10"/>
      <c r="AH868" s="8" t="s">
        <v>13</v>
      </c>
      <c r="AI868" s="291"/>
      <c r="AJ868" s="291" t="s">
        <v>14</v>
      </c>
      <c r="AK868" s="291"/>
      <c r="AL868" s="113"/>
      <c r="AM868" s="10"/>
      <c r="AN868" s="8" t="s">
        <v>13</v>
      </c>
      <c r="AO868" s="291"/>
      <c r="AP868" s="291" t="s">
        <v>14</v>
      </c>
      <c r="AQ868" s="291"/>
      <c r="AR868" s="291"/>
    </row>
    <row r="869" spans="1:47" ht="22.5" customHeight="1" x14ac:dyDescent="0.25">
      <c r="A869" s="824"/>
      <c r="B869" s="824"/>
      <c r="C869" s="824"/>
      <c r="D869" s="824"/>
      <c r="E869" s="824"/>
      <c r="F869" s="824"/>
      <c r="G869" s="824"/>
      <c r="H869" s="824"/>
      <c r="I869" s="824"/>
      <c r="J869" s="8" t="s">
        <v>15</v>
      </c>
      <c r="K869" s="291"/>
      <c r="L869" s="291" t="s">
        <v>8</v>
      </c>
      <c r="M869" s="291"/>
      <c r="N869" s="113"/>
      <c r="O869" s="10"/>
      <c r="P869" s="8" t="s">
        <v>15</v>
      </c>
      <c r="Q869" s="291"/>
      <c r="R869" s="291" t="s">
        <v>8</v>
      </c>
      <c r="S869" s="291"/>
      <c r="T869" s="113"/>
      <c r="U869" s="10"/>
      <c r="V869" s="8" t="s">
        <v>15</v>
      </c>
      <c r="W869" s="291"/>
      <c r="X869" s="291" t="s">
        <v>8</v>
      </c>
      <c r="Y869" s="291"/>
      <c r="Z869" s="113"/>
      <c r="AA869" s="10"/>
      <c r="AB869" s="8" t="s">
        <v>15</v>
      </c>
      <c r="AC869" s="291"/>
      <c r="AD869" s="291" t="s">
        <v>8</v>
      </c>
      <c r="AE869" s="291"/>
      <c r="AF869" s="113"/>
      <c r="AG869" s="10"/>
      <c r="AH869" s="8" t="s">
        <v>15</v>
      </c>
      <c r="AI869" s="291"/>
      <c r="AJ869" s="291" t="s">
        <v>8</v>
      </c>
      <c r="AK869" s="291"/>
      <c r="AL869" s="113"/>
      <c r="AM869" s="10"/>
      <c r="AN869" s="8" t="s">
        <v>15</v>
      </c>
      <c r="AO869" s="291"/>
      <c r="AP869" s="291" t="s">
        <v>8</v>
      </c>
      <c r="AQ869" s="291"/>
      <c r="AR869" s="291"/>
    </row>
    <row r="870" spans="1:47" x14ac:dyDescent="0.25">
      <c r="A870" s="824"/>
      <c r="B870" s="824"/>
      <c r="C870" s="824"/>
      <c r="D870" s="824"/>
      <c r="E870" s="824"/>
      <c r="F870" s="824"/>
      <c r="G870" s="824"/>
      <c r="H870" s="824"/>
      <c r="I870" s="824"/>
      <c r="J870" s="8" t="s">
        <v>16</v>
      </c>
      <c r="K870" s="291"/>
      <c r="L870" s="291"/>
      <c r="M870" s="291"/>
      <c r="N870" s="113"/>
      <c r="O870" s="10"/>
      <c r="P870" s="8" t="s">
        <v>16</v>
      </c>
      <c r="Q870" s="291"/>
      <c r="R870" s="291"/>
      <c r="S870" s="291"/>
      <c r="T870" s="113"/>
      <c r="U870" s="10"/>
      <c r="V870" s="8" t="s">
        <v>16</v>
      </c>
      <c r="W870" s="291"/>
      <c r="X870" s="291"/>
      <c r="Y870" s="291"/>
      <c r="Z870" s="113"/>
      <c r="AA870" s="10"/>
      <c r="AB870" s="8" t="s">
        <v>16</v>
      </c>
      <c r="AC870" s="291"/>
      <c r="AD870" s="291"/>
      <c r="AE870" s="291"/>
      <c r="AF870" s="113"/>
      <c r="AG870" s="10"/>
      <c r="AH870" s="8" t="s">
        <v>16</v>
      </c>
      <c r="AI870" s="291"/>
      <c r="AJ870" s="291"/>
      <c r="AK870" s="291"/>
      <c r="AL870" s="113"/>
      <c r="AM870" s="10"/>
      <c r="AN870" s="8" t="s">
        <v>16</v>
      </c>
      <c r="AO870" s="291"/>
      <c r="AP870" s="291"/>
      <c r="AQ870" s="291"/>
      <c r="AR870" s="291"/>
    </row>
    <row r="871" spans="1:47" ht="28.5" x14ac:dyDescent="0.25">
      <c r="A871" s="824"/>
      <c r="B871" s="824"/>
      <c r="C871" s="824"/>
      <c r="D871" s="824"/>
      <c r="E871" s="824"/>
      <c r="F871" s="824"/>
      <c r="G871" s="824"/>
      <c r="H871" s="824"/>
      <c r="I871" s="824"/>
      <c r="J871" s="8" t="s">
        <v>46</v>
      </c>
      <c r="K871" s="291"/>
      <c r="L871" s="291" t="s">
        <v>14</v>
      </c>
      <c r="M871" s="291"/>
      <c r="N871" s="113"/>
      <c r="O871" s="28"/>
      <c r="P871" s="8" t="s">
        <v>46</v>
      </c>
      <c r="Q871" s="291"/>
      <c r="R871" s="291" t="s">
        <v>14</v>
      </c>
      <c r="S871" s="291"/>
      <c r="T871" s="113"/>
      <c r="U871" s="28"/>
      <c r="V871" s="8" t="s">
        <v>46</v>
      </c>
      <c r="W871" s="291"/>
      <c r="X871" s="291" t="s">
        <v>14</v>
      </c>
      <c r="Y871" s="291"/>
      <c r="Z871" s="113"/>
      <c r="AA871" s="28"/>
      <c r="AB871" s="8" t="s">
        <v>46</v>
      </c>
      <c r="AC871" s="291"/>
      <c r="AD871" s="291" t="s">
        <v>14</v>
      </c>
      <c r="AE871" s="291"/>
      <c r="AF871" s="113"/>
      <c r="AG871" s="28"/>
      <c r="AH871" s="8" t="s">
        <v>46</v>
      </c>
      <c r="AI871" s="291"/>
      <c r="AJ871" s="291" t="s">
        <v>14</v>
      </c>
      <c r="AK871" s="291"/>
      <c r="AL871" s="113"/>
      <c r="AM871" s="28"/>
      <c r="AN871" s="8" t="s">
        <v>46</v>
      </c>
      <c r="AO871" s="291"/>
      <c r="AP871" s="291" t="s">
        <v>14</v>
      </c>
      <c r="AQ871" s="291"/>
      <c r="AR871" s="291"/>
    </row>
    <row r="872" spans="1:47" ht="21.75" customHeight="1" x14ac:dyDescent="0.25">
      <c r="A872" s="825"/>
      <c r="B872" s="825"/>
      <c r="C872" s="825"/>
      <c r="D872" s="825"/>
      <c r="E872" s="825"/>
      <c r="F872" s="825"/>
      <c r="G872" s="825"/>
      <c r="H872" s="825"/>
      <c r="I872" s="825"/>
      <c r="J872" s="269" t="s">
        <v>45</v>
      </c>
      <c r="K872" s="290"/>
      <c r="L872" s="290"/>
      <c r="M872" s="290"/>
      <c r="N872" s="113"/>
      <c r="O872" s="28"/>
      <c r="P872" s="269" t="s">
        <v>45</v>
      </c>
      <c r="Q872" s="290"/>
      <c r="R872" s="290"/>
      <c r="S872" s="290"/>
      <c r="T872" s="113"/>
      <c r="U872" s="28"/>
      <c r="V872" s="269" t="s">
        <v>45</v>
      </c>
      <c r="W872" s="290"/>
      <c r="X872" s="290"/>
      <c r="Y872" s="290"/>
      <c r="Z872" s="113"/>
      <c r="AA872" s="28"/>
      <c r="AB872" s="269" t="s">
        <v>45</v>
      </c>
      <c r="AC872" s="290"/>
      <c r="AD872" s="290"/>
      <c r="AE872" s="290"/>
      <c r="AF872" s="113"/>
      <c r="AG872" s="28"/>
      <c r="AH872" s="269" t="s">
        <v>45</v>
      </c>
      <c r="AI872" s="290"/>
      <c r="AJ872" s="290"/>
      <c r="AK872" s="290"/>
      <c r="AL872" s="113"/>
      <c r="AM872" s="28"/>
      <c r="AN872" s="269" t="s">
        <v>45</v>
      </c>
      <c r="AO872" s="290"/>
      <c r="AP872" s="290"/>
      <c r="AQ872" s="290"/>
      <c r="AR872" s="290"/>
    </row>
    <row r="873" spans="1:47" ht="46.5" customHeight="1" x14ac:dyDescent="0.25">
      <c r="A873" s="821" t="s">
        <v>742</v>
      </c>
      <c r="B873" s="822"/>
      <c r="C873" s="823"/>
      <c r="D873" s="217">
        <f>D612+D664+D792+D855</f>
        <v>371.28300000000002</v>
      </c>
      <c r="E873" s="457">
        <f>E612+E664+E792+E855</f>
        <v>3564812.2800000003</v>
      </c>
      <c r="F873" s="457">
        <f>F612+F664+F792+F855</f>
        <v>371.28300000000002</v>
      </c>
      <c r="G873" s="457">
        <f>G612+G664+G792+G855</f>
        <v>3564812.2800000003</v>
      </c>
      <c r="H873" s="457"/>
      <c r="I873" s="457"/>
      <c r="J873" s="457"/>
      <c r="K873" s="457"/>
      <c r="L873" s="457"/>
      <c r="M873" s="466">
        <f>M612+M664+M792+M855</f>
        <v>326146.35921400011</v>
      </c>
      <c r="N873" s="218"/>
      <c r="O873" s="218"/>
      <c r="P873" s="218"/>
      <c r="Q873" s="218"/>
      <c r="R873" s="218"/>
      <c r="S873" s="219">
        <f>S855+S792+S664+S613</f>
        <v>198972.22999999998</v>
      </c>
      <c r="T873" s="218"/>
      <c r="U873" s="218"/>
      <c r="V873" s="218"/>
      <c r="W873" s="218"/>
      <c r="X873" s="218"/>
      <c r="Y873" s="219">
        <f>Y855+Y792+Y664+Y613</f>
        <v>370302.06999999995</v>
      </c>
      <c r="Z873" s="218"/>
      <c r="AA873" s="218"/>
      <c r="AB873" s="218"/>
      <c r="AC873" s="218"/>
      <c r="AD873" s="218"/>
      <c r="AE873" s="219">
        <f>AE855+AE792+AE664+AE613</f>
        <v>350533.07999999996</v>
      </c>
      <c r="AF873" s="218"/>
      <c r="AG873" s="218"/>
      <c r="AH873" s="218"/>
      <c r="AI873" s="218"/>
      <c r="AJ873" s="218"/>
      <c r="AK873" s="219">
        <f>AK855+AK792+AK664+AK613</f>
        <v>230341.74</v>
      </c>
      <c r="AL873" s="218"/>
      <c r="AM873" s="218"/>
      <c r="AN873" s="218"/>
      <c r="AO873" s="218"/>
      <c r="AP873" s="218"/>
      <c r="AQ873" s="219">
        <f>AQ855+AQ792+AQ664+AQ613</f>
        <v>405803.4</v>
      </c>
      <c r="AR873" s="218"/>
      <c r="AT873" s="282">
        <f>AQ873+AK873+AE873+Y873+S873+M873</f>
        <v>1882098.8792140002</v>
      </c>
      <c r="AU873" s="257">
        <f>SUM(AU855+AU792+AU664+AU613)</f>
        <v>1033961.23011</v>
      </c>
    </row>
    <row r="874" spans="1:47" ht="21.75" customHeight="1" x14ac:dyDescent="0.25">
      <c r="A874" s="677" t="s">
        <v>743</v>
      </c>
      <c r="B874" s="677"/>
      <c r="C874" s="677"/>
      <c r="D874" s="677"/>
      <c r="E874" s="677"/>
      <c r="F874" s="677"/>
      <c r="G874" s="677"/>
      <c r="H874" s="677"/>
      <c r="I874" s="739"/>
      <c r="J874" s="632" t="s">
        <v>9</v>
      </c>
      <c r="K874" s="458">
        <f>K613+K665+K793+K856</f>
        <v>26.422700000000003</v>
      </c>
      <c r="L874" s="291" t="s">
        <v>5</v>
      </c>
      <c r="M874" s="820">
        <f>M613+M665+M793+M856</f>
        <v>243666.98400000003</v>
      </c>
      <c r="N874" s="205"/>
      <c r="O874" s="9"/>
      <c r="P874" s="632" t="s">
        <v>9</v>
      </c>
      <c r="Q874" s="151">
        <f t="shared" ref="Q874:Q887" si="2">Q856+Q793+Q665+Q614</f>
        <v>85425.995999999999</v>
      </c>
      <c r="R874" s="291" t="s">
        <v>5</v>
      </c>
      <c r="S874" s="820">
        <f>S856+S793+S665+S614</f>
        <v>84582.5</v>
      </c>
      <c r="T874" s="29"/>
      <c r="U874" s="9"/>
      <c r="V874" s="632" t="s">
        <v>9</v>
      </c>
      <c r="W874" s="151">
        <f t="shared" ref="W874:W887" si="3">W856+W793+W665+W614</f>
        <v>131019.10339999999</v>
      </c>
      <c r="X874" s="291" t="s">
        <v>5</v>
      </c>
      <c r="Y874" s="820">
        <f>Y856+Y793+Y665+Y614</f>
        <v>91305.540000000008</v>
      </c>
      <c r="Z874" s="29"/>
      <c r="AA874" s="9"/>
      <c r="AB874" s="632" t="s">
        <v>9</v>
      </c>
      <c r="AC874" s="151">
        <f t="shared" ref="AC874:AC887" si="4">AC856+AC793+AC665+AC614</f>
        <v>114194.93262000001</v>
      </c>
      <c r="AD874" s="291" t="s">
        <v>5</v>
      </c>
      <c r="AE874" s="820">
        <f>AE856+AE793+AE665+AE614</f>
        <v>124719.99999999999</v>
      </c>
      <c r="AF874" s="29"/>
      <c r="AG874" s="9"/>
      <c r="AH874" s="632" t="s">
        <v>9</v>
      </c>
      <c r="AI874" s="151">
        <f t="shared" ref="AI874:AI887" si="5">AI856+AI793+AI665+AI614</f>
        <v>28179.754999999997</v>
      </c>
      <c r="AJ874" s="291" t="s">
        <v>5</v>
      </c>
      <c r="AK874" s="820">
        <f>AK856+AK793+AK665+AK614</f>
        <v>97730.559999999998</v>
      </c>
      <c r="AL874" s="29"/>
      <c r="AM874" s="9"/>
      <c r="AN874" s="632" t="s">
        <v>9</v>
      </c>
      <c r="AO874" s="151">
        <f t="shared" ref="AO874:AO887" si="6">AO856+AO793+AO665+AO614</f>
        <v>158072.06973999998</v>
      </c>
      <c r="AP874" s="291" t="s">
        <v>5</v>
      </c>
      <c r="AQ874" s="820">
        <f>AQ856+AQ793+AQ665+AQ614</f>
        <v>86561.68</v>
      </c>
      <c r="AR874" s="634"/>
    </row>
    <row r="875" spans="1:47" ht="21.75" customHeight="1" x14ac:dyDescent="0.25">
      <c r="A875" s="678"/>
      <c r="B875" s="678"/>
      <c r="C875" s="678"/>
      <c r="D875" s="678"/>
      <c r="E875" s="678"/>
      <c r="F875" s="678"/>
      <c r="G875" s="678"/>
      <c r="H875" s="678"/>
      <c r="I875" s="740"/>
      <c r="J875" s="633"/>
      <c r="K875" s="292">
        <f>K614+K666+K794+K857</f>
        <v>286420.44</v>
      </c>
      <c r="L875" s="291" t="s">
        <v>8</v>
      </c>
      <c r="M875" s="613"/>
      <c r="N875" s="174"/>
      <c r="O875" s="10"/>
      <c r="P875" s="633"/>
      <c r="Q875" s="292">
        <f t="shared" si="2"/>
        <v>202196</v>
      </c>
      <c r="R875" s="291" t="s">
        <v>8</v>
      </c>
      <c r="S875" s="613"/>
      <c r="T875" s="27"/>
      <c r="U875" s="10"/>
      <c r="V875" s="633"/>
      <c r="W875" s="292">
        <f t="shared" si="3"/>
        <v>112774</v>
      </c>
      <c r="X875" s="291" t="s">
        <v>8</v>
      </c>
      <c r="Y875" s="613"/>
      <c r="Z875" s="27"/>
      <c r="AA875" s="10"/>
      <c r="AB875" s="633"/>
      <c r="AC875" s="292">
        <f t="shared" si="4"/>
        <v>156880</v>
      </c>
      <c r="AD875" s="291" t="s">
        <v>8</v>
      </c>
      <c r="AE875" s="613"/>
      <c r="AF875" s="27"/>
      <c r="AG875" s="10"/>
      <c r="AH875" s="633"/>
      <c r="AI875" s="292">
        <f t="shared" si="5"/>
        <v>78914</v>
      </c>
      <c r="AJ875" s="291" t="s">
        <v>8</v>
      </c>
      <c r="AK875" s="613"/>
      <c r="AL875" s="27"/>
      <c r="AM875" s="10"/>
      <c r="AN875" s="633"/>
      <c r="AO875" s="292">
        <f t="shared" si="6"/>
        <v>102348</v>
      </c>
      <c r="AP875" s="291" t="s">
        <v>8</v>
      </c>
      <c r="AQ875" s="613"/>
      <c r="AR875" s="613"/>
    </row>
    <row r="876" spans="1:47" ht="21.75" customHeight="1" x14ac:dyDescent="0.25">
      <c r="A876" s="678"/>
      <c r="B876" s="678"/>
      <c r="C876" s="678"/>
      <c r="D876" s="678"/>
      <c r="E876" s="678"/>
      <c r="F876" s="678"/>
      <c r="G876" s="678"/>
      <c r="H876" s="678"/>
      <c r="I876" s="740"/>
      <c r="J876" s="632" t="s">
        <v>41</v>
      </c>
      <c r="K876" s="291">
        <f>K858+K795+K667+K616</f>
        <v>0</v>
      </c>
      <c r="L876" s="291" t="s">
        <v>5</v>
      </c>
      <c r="M876" s="819">
        <f>M858+M795+M667+M616</f>
        <v>0</v>
      </c>
      <c r="N876" s="27"/>
      <c r="O876" s="10"/>
      <c r="P876" s="632" t="s">
        <v>41</v>
      </c>
      <c r="Q876" s="291">
        <f t="shared" si="2"/>
        <v>0</v>
      </c>
      <c r="R876" s="291" t="s">
        <v>5</v>
      </c>
      <c r="S876" s="819">
        <f>S858+S795+S667+S616</f>
        <v>0</v>
      </c>
      <c r="T876" s="27"/>
      <c r="U876" s="10"/>
      <c r="V876" s="632" t="s">
        <v>41</v>
      </c>
      <c r="W876" s="291">
        <f t="shared" si="3"/>
        <v>2</v>
      </c>
      <c r="X876" s="291" t="s">
        <v>5</v>
      </c>
      <c r="Y876" s="819">
        <f>Y858+Y795+Y667+Y616</f>
        <v>40000</v>
      </c>
      <c r="Z876" s="27"/>
      <c r="AA876" s="10"/>
      <c r="AB876" s="632" t="s">
        <v>41</v>
      </c>
      <c r="AC876" s="291">
        <f t="shared" si="4"/>
        <v>2.25</v>
      </c>
      <c r="AD876" s="291" t="s">
        <v>5</v>
      </c>
      <c r="AE876" s="819">
        <f>AE858+AE795+AE667+AE616</f>
        <v>45000</v>
      </c>
      <c r="AF876" s="27"/>
      <c r="AG876" s="10"/>
      <c r="AH876" s="632" t="s">
        <v>41</v>
      </c>
      <c r="AI876" s="291">
        <f t="shared" si="5"/>
        <v>2.25</v>
      </c>
      <c r="AJ876" s="291" t="s">
        <v>5</v>
      </c>
      <c r="AK876" s="819">
        <f>AK858+AK795+AK667+AK616</f>
        <v>45000</v>
      </c>
      <c r="AL876" s="27"/>
      <c r="AM876" s="10"/>
      <c r="AN876" s="632" t="s">
        <v>41</v>
      </c>
      <c r="AO876" s="291">
        <f t="shared" si="6"/>
        <v>2.1</v>
      </c>
      <c r="AP876" s="291" t="s">
        <v>5</v>
      </c>
      <c r="AQ876" s="819">
        <f>AQ858+AQ795+AQ667+AQ616</f>
        <v>42000</v>
      </c>
      <c r="AR876" s="634"/>
    </row>
    <row r="877" spans="1:47" ht="21.75" customHeight="1" x14ac:dyDescent="0.25">
      <c r="A877" s="678"/>
      <c r="B877" s="678"/>
      <c r="C877" s="678"/>
      <c r="D877" s="678"/>
      <c r="E877" s="678"/>
      <c r="F877" s="678"/>
      <c r="G877" s="678"/>
      <c r="H877" s="678"/>
      <c r="I877" s="740"/>
      <c r="J877" s="633"/>
      <c r="K877" s="60">
        <f>K859+K796+K668+K617</f>
        <v>0</v>
      </c>
      <c r="L877" s="291" t="s">
        <v>8</v>
      </c>
      <c r="M877" s="613"/>
      <c r="N877" s="27"/>
      <c r="O877" s="10"/>
      <c r="P877" s="633"/>
      <c r="Q877" s="60">
        <f t="shared" si="2"/>
        <v>0.8</v>
      </c>
      <c r="R877" s="291" t="s">
        <v>8</v>
      </c>
      <c r="S877" s="613"/>
      <c r="T877" s="27"/>
      <c r="U877" s="10"/>
      <c r="V877" s="633"/>
      <c r="W877" s="60">
        <f t="shared" si="3"/>
        <v>14000</v>
      </c>
      <c r="X877" s="291" t="s">
        <v>8</v>
      </c>
      <c r="Y877" s="613"/>
      <c r="Z877" s="27"/>
      <c r="AA877" s="10"/>
      <c r="AB877" s="633"/>
      <c r="AC877" s="60">
        <f t="shared" si="4"/>
        <v>15750</v>
      </c>
      <c r="AD877" s="291" t="s">
        <v>8</v>
      </c>
      <c r="AE877" s="613"/>
      <c r="AF877" s="27"/>
      <c r="AG877" s="10"/>
      <c r="AH877" s="633"/>
      <c r="AI877" s="60">
        <f t="shared" si="5"/>
        <v>15750</v>
      </c>
      <c r="AJ877" s="291" t="s">
        <v>8</v>
      </c>
      <c r="AK877" s="613"/>
      <c r="AL877" s="27"/>
      <c r="AM877" s="10"/>
      <c r="AN877" s="633"/>
      <c r="AO877" s="60">
        <f t="shared" si="6"/>
        <v>14700</v>
      </c>
      <c r="AP877" s="291" t="s">
        <v>8</v>
      </c>
      <c r="AQ877" s="613"/>
      <c r="AR877" s="613"/>
    </row>
    <row r="878" spans="1:47" ht="21.75" customHeight="1" x14ac:dyDescent="0.25">
      <c r="A878" s="678"/>
      <c r="B878" s="678"/>
      <c r="C878" s="678"/>
      <c r="D878" s="678"/>
      <c r="E878" s="678"/>
      <c r="F878" s="678"/>
      <c r="G878" s="678"/>
      <c r="H878" s="678"/>
      <c r="I878" s="740"/>
      <c r="J878" s="632" t="s">
        <v>42</v>
      </c>
      <c r="K878" s="291">
        <f>K860+K797+K669+K618</f>
        <v>0</v>
      </c>
      <c r="L878" s="291" t="s">
        <v>5</v>
      </c>
      <c r="M878" s="819">
        <f>M860+M797+M669+M618</f>
        <v>0</v>
      </c>
      <c r="N878" s="27"/>
      <c r="O878" s="10"/>
      <c r="P878" s="632" t="s">
        <v>42</v>
      </c>
      <c r="Q878" s="291">
        <f t="shared" si="2"/>
        <v>0</v>
      </c>
      <c r="R878" s="291" t="s">
        <v>5</v>
      </c>
      <c r="S878" s="819">
        <f>S860+S797+S669+S618</f>
        <v>0</v>
      </c>
      <c r="T878" s="27"/>
      <c r="U878" s="10"/>
      <c r="V878" s="632" t="s">
        <v>42</v>
      </c>
      <c r="W878" s="291">
        <f t="shared" si="3"/>
        <v>0</v>
      </c>
      <c r="X878" s="291" t="s">
        <v>5</v>
      </c>
      <c r="Y878" s="819">
        <f>Y860+Y797+Y669+Y618</f>
        <v>0</v>
      </c>
      <c r="Z878" s="27"/>
      <c r="AA878" s="10"/>
      <c r="AB878" s="632" t="s">
        <v>42</v>
      </c>
      <c r="AC878" s="291">
        <f t="shared" si="4"/>
        <v>0</v>
      </c>
      <c r="AD878" s="291" t="s">
        <v>5</v>
      </c>
      <c r="AE878" s="819">
        <f>AE860+AE797+AE669+AE618</f>
        <v>0</v>
      </c>
      <c r="AF878" s="27"/>
      <c r="AG878" s="10"/>
      <c r="AH878" s="632" t="s">
        <v>42</v>
      </c>
      <c r="AI878" s="291">
        <f t="shared" si="5"/>
        <v>0</v>
      </c>
      <c r="AJ878" s="291" t="s">
        <v>5</v>
      </c>
      <c r="AK878" s="819">
        <f>AK860+AK797+AK669+AK618</f>
        <v>0</v>
      </c>
      <c r="AL878" s="27"/>
      <c r="AM878" s="10"/>
      <c r="AN878" s="632" t="s">
        <v>42</v>
      </c>
      <c r="AO878" s="291">
        <f t="shared" si="6"/>
        <v>0</v>
      </c>
      <c r="AP878" s="291" t="s">
        <v>5</v>
      </c>
      <c r="AQ878" s="819">
        <f>AQ860+AQ797+AQ669+AQ618</f>
        <v>0</v>
      </c>
      <c r="AR878" s="634"/>
    </row>
    <row r="879" spans="1:47" ht="21.75" customHeight="1" x14ac:dyDescent="0.25">
      <c r="A879" s="678"/>
      <c r="B879" s="678"/>
      <c r="C879" s="678"/>
      <c r="D879" s="678"/>
      <c r="E879" s="678"/>
      <c r="F879" s="678"/>
      <c r="G879" s="678"/>
      <c r="H879" s="678"/>
      <c r="I879" s="740"/>
      <c r="J879" s="633"/>
      <c r="K879" s="291">
        <f>K861+K798+K670+K619</f>
        <v>0</v>
      </c>
      <c r="L879" s="291" t="s">
        <v>8</v>
      </c>
      <c r="M879" s="613"/>
      <c r="N879" s="27"/>
      <c r="O879" s="10"/>
      <c r="P879" s="633"/>
      <c r="Q879" s="291">
        <f t="shared" si="2"/>
        <v>0</v>
      </c>
      <c r="R879" s="291" t="s">
        <v>8</v>
      </c>
      <c r="S879" s="613"/>
      <c r="T879" s="27"/>
      <c r="U879" s="10"/>
      <c r="V879" s="633"/>
      <c r="W879" s="291">
        <f t="shared" si="3"/>
        <v>0</v>
      </c>
      <c r="X879" s="291" t="s">
        <v>8</v>
      </c>
      <c r="Y879" s="613"/>
      <c r="Z879" s="27"/>
      <c r="AA879" s="10"/>
      <c r="AB879" s="633"/>
      <c r="AC879" s="291">
        <f t="shared" si="4"/>
        <v>0.8</v>
      </c>
      <c r="AD879" s="291" t="s">
        <v>8</v>
      </c>
      <c r="AE879" s="613"/>
      <c r="AF879" s="27"/>
      <c r="AG879" s="10"/>
      <c r="AH879" s="633"/>
      <c r="AI879" s="291">
        <f t="shared" si="5"/>
        <v>1.06</v>
      </c>
      <c r="AJ879" s="291" t="s">
        <v>8</v>
      </c>
      <c r="AK879" s="613"/>
      <c r="AL879" s="27"/>
      <c r="AM879" s="10"/>
      <c r="AN879" s="633"/>
      <c r="AO879" s="291">
        <f t="shared" si="6"/>
        <v>0</v>
      </c>
      <c r="AP879" s="291" t="s">
        <v>8</v>
      </c>
      <c r="AQ879" s="613"/>
      <c r="AR879" s="613"/>
    </row>
    <row r="880" spans="1:47" ht="21.75" customHeight="1" x14ac:dyDescent="0.25">
      <c r="A880" s="678"/>
      <c r="B880" s="678"/>
      <c r="C880" s="678"/>
      <c r="D880" s="678"/>
      <c r="E880" s="678"/>
      <c r="F880" s="678"/>
      <c r="G880" s="678"/>
      <c r="H880" s="678"/>
      <c r="I880" s="740"/>
      <c r="J880" s="632" t="s">
        <v>43</v>
      </c>
      <c r="K880" s="451">
        <f>K799</f>
        <v>0.40949999999999998</v>
      </c>
      <c r="L880" s="291" t="s">
        <v>5</v>
      </c>
      <c r="M880" s="779">
        <f>M799</f>
        <v>26775.499</v>
      </c>
      <c r="N880" s="27"/>
      <c r="O880" s="206"/>
      <c r="P880" s="632" t="s">
        <v>43</v>
      </c>
      <c r="Q880" s="118">
        <f t="shared" si="2"/>
        <v>0.53200000000000003</v>
      </c>
      <c r="R880" s="291" t="s">
        <v>5</v>
      </c>
      <c r="S880" s="779">
        <f>S862+S799+S671+S620</f>
        <v>14527.59</v>
      </c>
      <c r="T880" s="27"/>
      <c r="U880" s="10"/>
      <c r="V880" s="632" t="s">
        <v>43</v>
      </c>
      <c r="W880" s="118">
        <f t="shared" si="3"/>
        <v>7619.63</v>
      </c>
      <c r="X880" s="291" t="s">
        <v>5</v>
      </c>
      <c r="Y880" s="779">
        <f>Y862+Y799+Y671+Y620</f>
        <v>70570.33</v>
      </c>
      <c r="Z880" s="27"/>
      <c r="AA880" s="10"/>
      <c r="AB880" s="632" t="s">
        <v>43</v>
      </c>
      <c r="AC880" s="118">
        <f t="shared" si="4"/>
        <v>0</v>
      </c>
      <c r="AD880" s="291" t="s">
        <v>5</v>
      </c>
      <c r="AE880" s="779">
        <f>AE862+AE799+AE671+AE620</f>
        <v>0</v>
      </c>
      <c r="AF880" s="27"/>
      <c r="AG880" s="10"/>
      <c r="AH880" s="632" t="s">
        <v>43</v>
      </c>
      <c r="AI880" s="118">
        <f t="shared" si="5"/>
        <v>0</v>
      </c>
      <c r="AJ880" s="291" t="s">
        <v>5</v>
      </c>
      <c r="AK880" s="779">
        <f>AK862+AK799+AK671+AK620</f>
        <v>0</v>
      </c>
      <c r="AL880" s="27"/>
      <c r="AM880" s="10"/>
      <c r="AN880" s="632" t="s">
        <v>43</v>
      </c>
      <c r="AO880" s="118">
        <f t="shared" si="6"/>
        <v>0</v>
      </c>
      <c r="AP880" s="291" t="s">
        <v>5</v>
      </c>
      <c r="AQ880" s="779">
        <f>AQ862+AQ799+AQ671+AQ620</f>
        <v>0</v>
      </c>
      <c r="AR880" s="634"/>
    </row>
    <row r="881" spans="1:44" ht="21.75" customHeight="1" x14ac:dyDescent="0.25">
      <c r="A881" s="678"/>
      <c r="B881" s="678"/>
      <c r="C881" s="678"/>
      <c r="D881" s="678"/>
      <c r="E881" s="678"/>
      <c r="F881" s="678"/>
      <c r="G881" s="678"/>
      <c r="H881" s="678"/>
      <c r="I881" s="740"/>
      <c r="J881" s="633"/>
      <c r="K881" s="291">
        <f>K800</f>
        <v>7232</v>
      </c>
      <c r="L881" s="291" t="s">
        <v>8</v>
      </c>
      <c r="M881" s="613"/>
      <c r="N881" s="27"/>
      <c r="O881" s="10"/>
      <c r="P881" s="633"/>
      <c r="Q881" s="291">
        <f t="shared" si="2"/>
        <v>5215.07</v>
      </c>
      <c r="R881" s="291" t="s">
        <v>8</v>
      </c>
      <c r="S881" s="613"/>
      <c r="T881" s="27"/>
      <c r="U881" s="10"/>
      <c r="V881" s="633"/>
      <c r="W881" s="291">
        <f t="shared" si="3"/>
        <v>4112.4462300000005</v>
      </c>
      <c r="X881" s="291" t="s">
        <v>8</v>
      </c>
      <c r="Y881" s="613"/>
      <c r="Z881" s="27"/>
      <c r="AA881" s="10"/>
      <c r="AB881" s="633"/>
      <c r="AC881" s="291">
        <f t="shared" si="4"/>
        <v>12.063999999999998</v>
      </c>
      <c r="AD881" s="291" t="s">
        <v>8</v>
      </c>
      <c r="AE881" s="613"/>
      <c r="AF881" s="27"/>
      <c r="AG881" s="10"/>
      <c r="AH881" s="633"/>
      <c r="AI881" s="291">
        <f t="shared" si="5"/>
        <v>268.7</v>
      </c>
      <c r="AJ881" s="291" t="s">
        <v>8</v>
      </c>
      <c r="AK881" s="613"/>
      <c r="AL881" s="27"/>
      <c r="AM881" s="10"/>
      <c r="AN881" s="633"/>
      <c r="AO881" s="291" t="e">
        <f t="shared" si="6"/>
        <v>#REF!</v>
      </c>
      <c r="AP881" s="291" t="s">
        <v>8</v>
      </c>
      <c r="AQ881" s="613"/>
      <c r="AR881" s="613"/>
    </row>
    <row r="882" spans="1:44" ht="21.75" customHeight="1" x14ac:dyDescent="0.25">
      <c r="A882" s="678"/>
      <c r="B882" s="678"/>
      <c r="C882" s="678"/>
      <c r="D882" s="678"/>
      <c r="E882" s="678"/>
      <c r="F882" s="678"/>
      <c r="G882" s="678"/>
      <c r="H882" s="678"/>
      <c r="I882" s="740"/>
      <c r="J882" s="632" t="s">
        <v>10</v>
      </c>
      <c r="K882" s="451">
        <f>K621</f>
        <v>25871.839999999997</v>
      </c>
      <c r="L882" s="291" t="s">
        <v>8</v>
      </c>
      <c r="M882" s="819">
        <f>M621</f>
        <v>20293.410344</v>
      </c>
      <c r="N882" s="27"/>
      <c r="O882" s="10"/>
      <c r="P882" s="632" t="s">
        <v>10</v>
      </c>
      <c r="Q882" s="291">
        <f t="shared" si="2"/>
        <v>8.1449999999999996</v>
      </c>
      <c r="R882" s="291" t="s">
        <v>8</v>
      </c>
      <c r="S882" s="819">
        <f>S864+S801+S673+S622</f>
        <v>0</v>
      </c>
      <c r="T882" s="27"/>
      <c r="U882" s="10"/>
      <c r="V882" s="632" t="s">
        <v>10</v>
      </c>
      <c r="W882" s="291">
        <f t="shared" si="3"/>
        <v>9.032</v>
      </c>
      <c r="X882" s="291" t="s">
        <v>8</v>
      </c>
      <c r="Y882" s="819">
        <f>Y864+Y801+Y673+Y622</f>
        <v>0</v>
      </c>
      <c r="Z882" s="27"/>
      <c r="AA882" s="10"/>
      <c r="AB882" s="632" t="s">
        <v>10</v>
      </c>
      <c r="AC882" s="291">
        <f t="shared" si="4"/>
        <v>1190.9000000000001</v>
      </c>
      <c r="AD882" s="291" t="s">
        <v>8</v>
      </c>
      <c r="AE882" s="819">
        <f>AE864+AE801+AE673+AE622</f>
        <v>0</v>
      </c>
      <c r="AF882" s="27"/>
      <c r="AG882" s="10"/>
      <c r="AH882" s="632" t="s">
        <v>10</v>
      </c>
      <c r="AI882" s="291">
        <f t="shared" si="5"/>
        <v>4.4279999999999999</v>
      </c>
      <c r="AJ882" s="291" t="s">
        <v>8</v>
      </c>
      <c r="AK882" s="819">
        <f>AK864+AK801+AK673+AK622</f>
        <v>0</v>
      </c>
      <c r="AL882" s="27"/>
      <c r="AM882" s="10"/>
      <c r="AN882" s="632" t="s">
        <v>10</v>
      </c>
      <c r="AO882" s="291" t="e">
        <f t="shared" si="6"/>
        <v>#REF!</v>
      </c>
      <c r="AP882" s="291" t="s">
        <v>8</v>
      </c>
      <c r="AQ882" s="819">
        <f>AQ864+AQ801+AQ673+AQ622</f>
        <v>0</v>
      </c>
      <c r="AR882" s="634"/>
    </row>
    <row r="883" spans="1:44" ht="21.75" customHeight="1" x14ac:dyDescent="0.25">
      <c r="A883" s="678"/>
      <c r="B883" s="678"/>
      <c r="C883" s="678"/>
      <c r="D883" s="678"/>
      <c r="E883" s="678"/>
      <c r="F883" s="678"/>
      <c r="G883" s="678"/>
      <c r="H883" s="678"/>
      <c r="I883" s="740"/>
      <c r="J883" s="633"/>
      <c r="K883" s="60"/>
      <c r="L883" s="291" t="s">
        <v>5</v>
      </c>
      <c r="M883" s="613"/>
      <c r="N883" s="27"/>
      <c r="O883" s="10"/>
      <c r="P883" s="633"/>
      <c r="Q883" s="60">
        <f t="shared" si="2"/>
        <v>13</v>
      </c>
      <c r="R883" s="291" t="s">
        <v>5</v>
      </c>
      <c r="S883" s="613"/>
      <c r="T883" s="27"/>
      <c r="U883" s="10"/>
      <c r="V883" s="633"/>
      <c r="W883" s="60">
        <f t="shared" si="3"/>
        <v>16</v>
      </c>
      <c r="X883" s="291" t="s">
        <v>5</v>
      </c>
      <c r="Y883" s="613"/>
      <c r="Z883" s="27"/>
      <c r="AA883" s="10"/>
      <c r="AB883" s="633"/>
      <c r="AC883" s="60">
        <f t="shared" si="4"/>
        <v>11</v>
      </c>
      <c r="AD883" s="291" t="s">
        <v>5</v>
      </c>
      <c r="AE883" s="613"/>
      <c r="AF883" s="27"/>
      <c r="AG883" s="10"/>
      <c r="AH883" s="633"/>
      <c r="AI883" s="60">
        <f t="shared" si="5"/>
        <v>15</v>
      </c>
      <c r="AJ883" s="291" t="s">
        <v>5</v>
      </c>
      <c r="AK883" s="613"/>
      <c r="AL883" s="27"/>
      <c r="AM883" s="10"/>
      <c r="AN883" s="633"/>
      <c r="AO883" s="60">
        <f t="shared" si="6"/>
        <v>1</v>
      </c>
      <c r="AP883" s="291" t="s">
        <v>5</v>
      </c>
      <c r="AQ883" s="613"/>
      <c r="AR883" s="613"/>
    </row>
    <row r="884" spans="1:44" ht="34.5" customHeight="1" x14ac:dyDescent="0.25">
      <c r="A884" s="678"/>
      <c r="B884" s="678"/>
      <c r="C884" s="678"/>
      <c r="D884" s="678"/>
      <c r="E884" s="678"/>
      <c r="F884" s="678"/>
      <c r="G884" s="678"/>
      <c r="H884" s="678"/>
      <c r="I884" s="740"/>
      <c r="J884" s="8" t="s">
        <v>11</v>
      </c>
      <c r="K884" s="291">
        <f>K623</f>
        <v>26</v>
      </c>
      <c r="L884" s="291" t="s">
        <v>12</v>
      </c>
      <c r="M884" s="143">
        <f>M623</f>
        <v>40795.155140000003</v>
      </c>
      <c r="N884" s="27"/>
      <c r="O884" s="10"/>
      <c r="P884" s="8" t="s">
        <v>11</v>
      </c>
      <c r="Q884" s="291">
        <f t="shared" si="2"/>
        <v>488</v>
      </c>
      <c r="R884" s="291" t="s">
        <v>12</v>
      </c>
      <c r="S884" s="143">
        <f>S866+S803+S675+S624</f>
        <v>5850</v>
      </c>
      <c r="T884" s="27"/>
      <c r="U884" s="10"/>
      <c r="V884" s="8" t="s">
        <v>11</v>
      </c>
      <c r="W884" s="291">
        <f t="shared" si="3"/>
        <v>587</v>
      </c>
      <c r="X884" s="291" t="s">
        <v>12</v>
      </c>
      <c r="Y884" s="143">
        <f>Y866+Y803+Y675+Y624</f>
        <v>11490</v>
      </c>
      <c r="Z884" s="27"/>
      <c r="AA884" s="10"/>
      <c r="AB884" s="8" t="s">
        <v>11</v>
      </c>
      <c r="AC884" s="291">
        <f t="shared" si="4"/>
        <v>1</v>
      </c>
      <c r="AD884" s="291" t="s">
        <v>12</v>
      </c>
      <c r="AE884" s="143">
        <f>AE866+AE803+AE675+AE624</f>
        <v>1000</v>
      </c>
      <c r="AF884" s="27"/>
      <c r="AG884" s="10"/>
      <c r="AH884" s="8" t="s">
        <v>11</v>
      </c>
      <c r="AI884" s="291">
        <f t="shared" si="5"/>
        <v>35</v>
      </c>
      <c r="AJ884" s="291" t="s">
        <v>12</v>
      </c>
      <c r="AK884" s="143">
        <f>AK866+AK803+AK675+AK624</f>
        <v>1100</v>
      </c>
      <c r="AL884" s="27"/>
      <c r="AM884" s="10"/>
      <c r="AN884" s="8" t="s">
        <v>11</v>
      </c>
      <c r="AO884" s="291">
        <f t="shared" si="6"/>
        <v>549</v>
      </c>
      <c r="AP884" s="291" t="s">
        <v>12</v>
      </c>
      <c r="AQ884" s="143">
        <f>AQ866+AQ803+AQ675+AQ624</f>
        <v>3789</v>
      </c>
      <c r="AR884" s="291"/>
    </row>
    <row r="885" spans="1:44" ht="27.75" customHeight="1" x14ac:dyDescent="0.25">
      <c r="A885" s="678"/>
      <c r="B885" s="678"/>
      <c r="C885" s="678"/>
      <c r="D885" s="678"/>
      <c r="E885" s="678"/>
      <c r="F885" s="678"/>
      <c r="G885" s="678"/>
      <c r="H885" s="678"/>
      <c r="I885" s="740"/>
      <c r="J885" s="8" t="s">
        <v>44</v>
      </c>
      <c r="K885" s="291">
        <f>K624</f>
        <v>58</v>
      </c>
      <c r="L885" s="291" t="s">
        <v>12</v>
      </c>
      <c r="M885" s="143">
        <f>M624</f>
        <v>2219.8431700000001</v>
      </c>
      <c r="N885" s="27"/>
      <c r="O885" s="10"/>
      <c r="P885" s="8" t="s">
        <v>44</v>
      </c>
      <c r="Q885" s="291">
        <f t="shared" si="2"/>
        <v>0</v>
      </c>
      <c r="R885" s="291" t="s">
        <v>12</v>
      </c>
      <c r="S885" s="143">
        <f>S867+S804+S676+S625</f>
        <v>0</v>
      </c>
      <c r="T885" s="27"/>
      <c r="U885" s="10"/>
      <c r="V885" s="8" t="s">
        <v>44</v>
      </c>
      <c r="W885" s="291">
        <f t="shared" si="3"/>
        <v>0</v>
      </c>
      <c r="X885" s="291" t="s">
        <v>12</v>
      </c>
      <c r="Y885" s="143">
        <f>Y867+Y804+Y676+Y625</f>
        <v>0</v>
      </c>
      <c r="Z885" s="27"/>
      <c r="AA885" s="10"/>
      <c r="AB885" s="8" t="s">
        <v>44</v>
      </c>
      <c r="AC885" s="291">
        <f t="shared" si="4"/>
        <v>0</v>
      </c>
      <c r="AD885" s="291" t="s">
        <v>12</v>
      </c>
      <c r="AE885" s="143">
        <f>AE867+AE804+AE676+AE625</f>
        <v>0</v>
      </c>
      <c r="AF885" s="27"/>
      <c r="AG885" s="10"/>
      <c r="AH885" s="8" t="s">
        <v>44</v>
      </c>
      <c r="AI885" s="291">
        <f t="shared" si="5"/>
        <v>0</v>
      </c>
      <c r="AJ885" s="291" t="s">
        <v>12</v>
      </c>
      <c r="AK885" s="143">
        <f>AK867+AK804+AK676+AK625</f>
        <v>0</v>
      </c>
      <c r="AL885" s="27"/>
      <c r="AM885" s="10"/>
      <c r="AN885" s="8" t="s">
        <v>44</v>
      </c>
      <c r="AO885" s="291">
        <f t="shared" si="6"/>
        <v>300</v>
      </c>
      <c r="AP885" s="291" t="s">
        <v>12</v>
      </c>
      <c r="AQ885" s="143">
        <f>AQ867+AQ804+AQ676+AQ625</f>
        <v>900</v>
      </c>
      <c r="AR885" s="291"/>
    </row>
    <row r="886" spans="1:44" ht="45.75" customHeight="1" x14ac:dyDescent="0.25">
      <c r="A886" s="678"/>
      <c r="B886" s="678"/>
      <c r="C886" s="678"/>
      <c r="D886" s="678"/>
      <c r="E886" s="678"/>
      <c r="F886" s="678"/>
      <c r="G886" s="678"/>
      <c r="H886" s="678"/>
      <c r="I886" s="740"/>
      <c r="J886" s="8" t="s">
        <v>13</v>
      </c>
      <c r="K886" s="291">
        <f>K868+K805+K677+K626</f>
        <v>0</v>
      </c>
      <c r="L886" s="291" t="s">
        <v>14</v>
      </c>
      <c r="M886" s="143" t="e">
        <f>M625</f>
        <v>#VALUE!</v>
      </c>
      <c r="N886" s="27"/>
      <c r="O886" s="10"/>
      <c r="P886" s="8" t="s">
        <v>13</v>
      </c>
      <c r="Q886" s="291">
        <f t="shared" si="2"/>
        <v>2</v>
      </c>
      <c r="R886" s="291" t="s">
        <v>14</v>
      </c>
      <c r="S886" s="143">
        <f>S868+S805+S677+S626</f>
        <v>2</v>
      </c>
      <c r="T886" s="27"/>
      <c r="U886" s="10"/>
      <c r="V886" s="8" t="s">
        <v>13</v>
      </c>
      <c r="W886" s="291">
        <f t="shared" si="3"/>
        <v>450</v>
      </c>
      <c r="X886" s="291" t="s">
        <v>14</v>
      </c>
      <c r="Y886" s="143">
        <f>Y868+Y805+Y677+Y626</f>
        <v>500</v>
      </c>
      <c r="Z886" s="27"/>
      <c r="AA886" s="10"/>
      <c r="AB886" s="8" t="s">
        <v>13</v>
      </c>
      <c r="AC886" s="291">
        <f t="shared" si="4"/>
        <v>2</v>
      </c>
      <c r="AD886" s="291" t="s">
        <v>14</v>
      </c>
      <c r="AE886" s="143">
        <f>AE868+AE805+AE677+AE626</f>
        <v>0</v>
      </c>
      <c r="AF886" s="27"/>
      <c r="AG886" s="10"/>
      <c r="AH886" s="8" t="s">
        <v>13</v>
      </c>
      <c r="AI886" s="291">
        <f t="shared" si="5"/>
        <v>0</v>
      </c>
      <c r="AJ886" s="291" t="s">
        <v>14</v>
      </c>
      <c r="AK886" s="143">
        <f>AK868+AK805+AK677+AK626</f>
        <v>0</v>
      </c>
      <c r="AL886" s="27"/>
      <c r="AM886" s="10"/>
      <c r="AN886" s="8" t="s">
        <v>13</v>
      </c>
      <c r="AO886" s="291">
        <f t="shared" si="6"/>
        <v>9930</v>
      </c>
      <c r="AP886" s="291" t="s">
        <v>14</v>
      </c>
      <c r="AQ886" s="143">
        <f>AQ868+AQ805+AQ677+AQ626</f>
        <v>9930</v>
      </c>
      <c r="AR886" s="291"/>
    </row>
    <row r="887" spans="1:44" ht="21.75" customHeight="1" x14ac:dyDescent="0.25">
      <c r="A887" s="678"/>
      <c r="B887" s="678"/>
      <c r="C887" s="678"/>
      <c r="D887" s="678"/>
      <c r="E887" s="678"/>
      <c r="F887" s="678"/>
      <c r="G887" s="678"/>
      <c r="H887" s="678"/>
      <c r="I887" s="740"/>
      <c r="J887" s="8" t="s">
        <v>15</v>
      </c>
      <c r="K887" s="291">
        <f>K869+K806+K678+K627</f>
        <v>0</v>
      </c>
      <c r="L887" s="291" t="s">
        <v>8</v>
      </c>
      <c r="M887" s="143">
        <f>M869+M806+M678+M627</f>
        <v>0</v>
      </c>
      <c r="N887" s="27"/>
      <c r="O887" s="10"/>
      <c r="P887" s="8" t="s">
        <v>15</v>
      </c>
      <c r="Q887" s="291">
        <f t="shared" si="2"/>
        <v>0</v>
      </c>
      <c r="R887" s="291" t="s">
        <v>8</v>
      </c>
      <c r="S887" s="143">
        <f>S869+S806+S678+S627</f>
        <v>0</v>
      </c>
      <c r="T887" s="27"/>
      <c r="U887" s="10"/>
      <c r="V887" s="8" t="s">
        <v>15</v>
      </c>
      <c r="W887" s="291">
        <f t="shared" si="3"/>
        <v>0</v>
      </c>
      <c r="X887" s="291" t="s">
        <v>8</v>
      </c>
      <c r="Y887" s="143">
        <f>Y869+Y806+Y678+Y627</f>
        <v>0</v>
      </c>
      <c r="Z887" s="27"/>
      <c r="AA887" s="10"/>
      <c r="AB887" s="8" t="s">
        <v>15</v>
      </c>
      <c r="AC887" s="291">
        <f t="shared" si="4"/>
        <v>20520</v>
      </c>
      <c r="AD887" s="291" t="s">
        <v>8</v>
      </c>
      <c r="AE887" s="143">
        <f>AE869+AE806+AE678+AE627</f>
        <v>29280</v>
      </c>
      <c r="AF887" s="27"/>
      <c r="AG887" s="10"/>
      <c r="AH887" s="8" t="s">
        <v>15</v>
      </c>
      <c r="AI887" s="291">
        <f t="shared" si="5"/>
        <v>15556</v>
      </c>
      <c r="AJ887" s="291" t="s">
        <v>8</v>
      </c>
      <c r="AK887" s="143">
        <f>AK869+AK806+AK678+AK627</f>
        <v>23334</v>
      </c>
      <c r="AL887" s="27"/>
      <c r="AM887" s="10"/>
      <c r="AN887" s="8" t="s">
        <v>15</v>
      </c>
      <c r="AO887" s="291">
        <f t="shared" si="6"/>
        <v>0</v>
      </c>
      <c r="AP887" s="291" t="s">
        <v>8</v>
      </c>
      <c r="AQ887" s="143">
        <f>AQ869+AQ806+AQ678+AQ627</f>
        <v>0</v>
      </c>
      <c r="AR887" s="291"/>
    </row>
    <row r="888" spans="1:44" ht="21.75" customHeight="1" x14ac:dyDescent="0.25">
      <c r="A888" s="678"/>
      <c r="B888" s="678"/>
      <c r="C888" s="678"/>
      <c r="D888" s="678"/>
      <c r="E888" s="678"/>
      <c r="F888" s="678"/>
      <c r="G888" s="678"/>
      <c r="H888" s="678"/>
      <c r="I888" s="740"/>
      <c r="J888" s="8" t="s">
        <v>16</v>
      </c>
      <c r="K888" s="291">
        <f>K870+K808+K679+K628</f>
        <v>0</v>
      </c>
      <c r="L888" s="291" t="s">
        <v>12</v>
      </c>
      <c r="M888" s="143">
        <f>M870+M808+M679+M628</f>
        <v>0</v>
      </c>
      <c r="N888" s="27"/>
      <c r="O888" s="10"/>
      <c r="P888" s="8" t="s">
        <v>16</v>
      </c>
      <c r="Q888" s="291">
        <f>Q870+Q808+Q679+Q628</f>
        <v>0</v>
      </c>
      <c r="R888" s="291" t="s">
        <v>12</v>
      </c>
      <c r="S888" s="143">
        <f>S870+S808+S679+S628</f>
        <v>0</v>
      </c>
      <c r="T888" s="27"/>
      <c r="U888" s="10"/>
      <c r="V888" s="8" t="s">
        <v>16</v>
      </c>
      <c r="W888" s="291">
        <f>W870+W808+W679+W628</f>
        <v>0</v>
      </c>
      <c r="X888" s="291" t="s">
        <v>12</v>
      </c>
      <c r="Y888" s="143">
        <f>Y870+Y808+Y679+Y628</f>
        <v>0</v>
      </c>
      <c r="Z888" s="27"/>
      <c r="AA888" s="10"/>
      <c r="AB888" s="8" t="s">
        <v>16</v>
      </c>
      <c r="AC888" s="291">
        <f>AC870+AC808+AC679+AC628</f>
        <v>0</v>
      </c>
      <c r="AD888" s="291" t="s">
        <v>12</v>
      </c>
      <c r="AE888" s="143">
        <f>AE870+AE808+AE679+AE628</f>
        <v>0</v>
      </c>
      <c r="AF888" s="27"/>
      <c r="AG888" s="10"/>
      <c r="AH888" s="8" t="s">
        <v>16</v>
      </c>
      <c r="AI888" s="291">
        <f>AI870+AI808+AI679+AI628</f>
        <v>0</v>
      </c>
      <c r="AJ888" s="291" t="s">
        <v>12</v>
      </c>
      <c r="AK888" s="143">
        <f>AK870+AK808+AK679+AK628</f>
        <v>0</v>
      </c>
      <c r="AL888" s="27"/>
      <c r="AM888" s="10"/>
      <c r="AN888" s="8" t="s">
        <v>16</v>
      </c>
      <c r="AO888" s="291">
        <f>AO870+AO808+AO679+AO628</f>
        <v>0</v>
      </c>
      <c r="AP888" s="291" t="s">
        <v>12</v>
      </c>
      <c r="AQ888" s="143">
        <f>AQ870+AQ808+AQ679+AQ628</f>
        <v>0</v>
      </c>
      <c r="AR888" s="291"/>
    </row>
    <row r="889" spans="1:44" ht="36.75" customHeight="1" x14ac:dyDescent="0.25">
      <c r="A889" s="678"/>
      <c r="B889" s="678"/>
      <c r="C889" s="678"/>
      <c r="D889" s="678"/>
      <c r="E889" s="678"/>
      <c r="F889" s="678"/>
      <c r="G889" s="678"/>
      <c r="H889" s="678"/>
      <c r="I889" s="740"/>
      <c r="J889" s="8" t="s">
        <v>46</v>
      </c>
      <c r="K889" s="291">
        <f>K871+K809+K680+K629</f>
        <v>1</v>
      </c>
      <c r="L889" s="291" t="s">
        <v>14</v>
      </c>
      <c r="M889" s="143">
        <f>M628</f>
        <v>0</v>
      </c>
      <c r="N889" s="27"/>
      <c r="O889" s="28"/>
      <c r="P889" s="8" t="s">
        <v>46</v>
      </c>
      <c r="Q889" s="291">
        <f>Q871+Q809+Q680+Q629</f>
        <v>0</v>
      </c>
      <c r="R889" s="291" t="s">
        <v>14</v>
      </c>
      <c r="S889" s="143">
        <f>S871+S809+S680+S629</f>
        <v>0</v>
      </c>
      <c r="T889" s="27"/>
      <c r="U889" s="28"/>
      <c r="V889" s="8" t="s">
        <v>46</v>
      </c>
      <c r="W889" s="291">
        <f>W871+W809+W680+W629</f>
        <v>0</v>
      </c>
      <c r="X889" s="291" t="s">
        <v>14</v>
      </c>
      <c r="Y889" s="143">
        <f>Y871+Y809+Y680+Y629</f>
        <v>0</v>
      </c>
      <c r="Z889" s="27"/>
      <c r="AA889" s="28"/>
      <c r="AB889" s="8" t="s">
        <v>46</v>
      </c>
      <c r="AC889" s="291">
        <f>AC871+AC809+AC680+AC629</f>
        <v>0</v>
      </c>
      <c r="AD889" s="291" t="s">
        <v>14</v>
      </c>
      <c r="AE889" s="143">
        <f>AE871+AE809+AE680+AE629</f>
        <v>0</v>
      </c>
      <c r="AF889" s="27"/>
      <c r="AG889" s="28"/>
      <c r="AH889" s="8" t="s">
        <v>46</v>
      </c>
      <c r="AI889" s="291">
        <f>AI871+AI809+AI680+AI629</f>
        <v>0</v>
      </c>
      <c r="AJ889" s="291" t="s">
        <v>14</v>
      </c>
      <c r="AK889" s="143">
        <f>AK871+AK809+AK680+AK629</f>
        <v>0</v>
      </c>
      <c r="AL889" s="27"/>
      <c r="AM889" s="28"/>
      <c r="AN889" s="8" t="s">
        <v>46</v>
      </c>
      <c r="AO889" s="291">
        <f>AO871+AO809+AO680+AO629</f>
        <v>3500</v>
      </c>
      <c r="AP889" s="291" t="s">
        <v>14</v>
      </c>
      <c r="AQ889" s="143">
        <f>AQ871+AQ809+AQ680+AQ629</f>
        <v>3500</v>
      </c>
      <c r="AR889" s="291"/>
    </row>
    <row r="890" spans="1:44" ht="44.25" customHeight="1" x14ac:dyDescent="0.25">
      <c r="A890" s="678"/>
      <c r="B890" s="678"/>
      <c r="C890" s="678"/>
      <c r="D890" s="678"/>
      <c r="E890" s="678"/>
      <c r="F890" s="678"/>
      <c r="G890" s="678"/>
      <c r="H890" s="678"/>
      <c r="I890" s="740"/>
      <c r="J890" s="207" t="s">
        <v>719</v>
      </c>
      <c r="K890" s="291">
        <f>K629</f>
        <v>1</v>
      </c>
      <c r="L890" s="291"/>
      <c r="M890" s="143">
        <f>M629</f>
        <v>2234.52</v>
      </c>
      <c r="N890" s="27"/>
      <c r="O890" s="28"/>
      <c r="P890" s="207" t="s">
        <v>719</v>
      </c>
      <c r="Q890" s="291" t="e">
        <f>#REF!</f>
        <v>#REF!</v>
      </c>
      <c r="R890" s="291"/>
      <c r="S890" s="143" t="e">
        <f>#REF!</f>
        <v>#REF!</v>
      </c>
      <c r="T890" s="27"/>
      <c r="U890" s="28"/>
      <c r="V890" s="207" t="s">
        <v>719</v>
      </c>
      <c r="W890" s="291" t="e">
        <f>#REF!</f>
        <v>#REF!</v>
      </c>
      <c r="X890" s="291"/>
      <c r="Y890" s="143" t="e">
        <f>#REF!</f>
        <v>#REF!</v>
      </c>
      <c r="Z890" s="27"/>
      <c r="AA890" s="28"/>
      <c r="AB890" s="207" t="s">
        <v>719</v>
      </c>
      <c r="AC890" s="291" t="e">
        <f>#REF!</f>
        <v>#REF!</v>
      </c>
      <c r="AD890" s="291"/>
      <c r="AE890" s="143" t="e">
        <f>#REF!</f>
        <v>#REF!</v>
      </c>
      <c r="AF890" s="27"/>
      <c r="AG890" s="28"/>
      <c r="AH890" s="207" t="s">
        <v>719</v>
      </c>
      <c r="AI890" s="291" t="e">
        <f>#REF!</f>
        <v>#REF!</v>
      </c>
      <c r="AJ890" s="291"/>
      <c r="AK890" s="143" t="e">
        <f>#REF!</f>
        <v>#REF!</v>
      </c>
      <c r="AL890" s="27"/>
      <c r="AM890" s="28"/>
      <c r="AN890" s="207" t="s">
        <v>719</v>
      </c>
      <c r="AO890" s="291" t="e">
        <f>#REF!</f>
        <v>#REF!</v>
      </c>
      <c r="AP890" s="291"/>
      <c r="AQ890" s="143" t="e">
        <f>#REF!</f>
        <v>#REF!</v>
      </c>
      <c r="AR890" s="291"/>
    </row>
    <row r="891" spans="1:44" ht="21.75" customHeight="1" x14ac:dyDescent="0.25">
      <c r="A891" s="678"/>
      <c r="B891" s="678"/>
      <c r="C891" s="678"/>
      <c r="D891" s="678"/>
      <c r="E891" s="678"/>
      <c r="F891" s="678"/>
      <c r="G891" s="678"/>
      <c r="H891" s="678"/>
      <c r="I891" s="740"/>
      <c r="J891" s="8" t="s">
        <v>721</v>
      </c>
      <c r="K891" s="28">
        <f>K631</f>
        <v>0</v>
      </c>
      <c r="L891" s="291" t="s">
        <v>14</v>
      </c>
      <c r="M891" s="143">
        <f>M630</f>
        <v>536.74199999999996</v>
      </c>
      <c r="N891" s="27"/>
      <c r="O891" s="28"/>
      <c r="P891" s="8" t="s">
        <v>721</v>
      </c>
      <c r="Q891" s="28">
        <f>Q631</f>
        <v>0</v>
      </c>
      <c r="R891" s="291" t="s">
        <v>14</v>
      </c>
      <c r="S891" s="143">
        <f>S631</f>
        <v>0</v>
      </c>
      <c r="T891" s="27"/>
      <c r="U891" s="28"/>
      <c r="V891" s="8" t="s">
        <v>721</v>
      </c>
      <c r="W891" s="28">
        <f>W631</f>
        <v>0</v>
      </c>
      <c r="X891" s="291" t="s">
        <v>14</v>
      </c>
      <c r="Y891" s="143">
        <f>Y631</f>
        <v>8000</v>
      </c>
      <c r="Z891" s="27"/>
      <c r="AA891" s="28"/>
      <c r="AB891" s="8" t="s">
        <v>721</v>
      </c>
      <c r="AC891" s="28">
        <f>AC631</f>
        <v>0</v>
      </c>
      <c r="AD891" s="291" t="s">
        <v>14</v>
      </c>
      <c r="AE891" s="143">
        <f>AE631</f>
        <v>6000</v>
      </c>
      <c r="AF891" s="213"/>
      <c r="AG891" s="10"/>
      <c r="AH891" s="8" t="s">
        <v>721</v>
      </c>
      <c r="AI891" s="28">
        <f>AI631</f>
        <v>0</v>
      </c>
      <c r="AJ891" s="291" t="s">
        <v>14</v>
      </c>
      <c r="AK891" s="143">
        <f>AK631</f>
        <v>0</v>
      </c>
      <c r="AL891" s="213"/>
      <c r="AM891" s="10"/>
      <c r="AN891" s="212" t="s">
        <v>721</v>
      </c>
      <c r="AO891" s="28">
        <f>AO631</f>
        <v>0</v>
      </c>
      <c r="AP891" s="291" t="s">
        <v>14</v>
      </c>
      <c r="AQ891" s="143">
        <f>AQ631</f>
        <v>16000</v>
      </c>
      <c r="AR891" s="290"/>
    </row>
    <row r="892" spans="1:44" ht="21.75" customHeight="1" x14ac:dyDescent="0.25">
      <c r="A892" s="678"/>
      <c r="B892" s="678"/>
      <c r="C892" s="678"/>
      <c r="D892" s="678"/>
      <c r="E892" s="678"/>
      <c r="F892" s="678"/>
      <c r="G892" s="678"/>
      <c r="H892" s="678"/>
      <c r="I892" s="740"/>
      <c r="J892" s="208" t="s">
        <v>722</v>
      </c>
      <c r="K892" s="209"/>
      <c r="L892" s="291"/>
      <c r="M892" s="211"/>
      <c r="N892" s="11"/>
      <c r="O892" s="10"/>
      <c r="P892" s="215" t="s">
        <v>722</v>
      </c>
      <c r="Q892" s="209" t="e">
        <f>#REF!</f>
        <v>#REF!</v>
      </c>
      <c r="R892" s="291"/>
      <c r="S892" s="211" t="e">
        <f>#REF!</f>
        <v>#REF!</v>
      </c>
      <c r="T892" s="11"/>
      <c r="U892" s="10"/>
      <c r="V892" s="215" t="s">
        <v>722</v>
      </c>
      <c r="W892" s="209" t="e">
        <f>#REF!</f>
        <v>#REF!</v>
      </c>
      <c r="X892" s="291"/>
      <c r="Y892" s="211" t="e">
        <f>#REF!</f>
        <v>#REF!</v>
      </c>
      <c r="Z892" s="11"/>
      <c r="AA892" s="10"/>
      <c r="AB892" s="215" t="s">
        <v>722</v>
      </c>
      <c r="AC892" s="209" t="e">
        <f>#REF!</f>
        <v>#REF!</v>
      </c>
      <c r="AD892" s="291"/>
      <c r="AE892" s="211" t="e">
        <f>#REF!</f>
        <v>#REF!</v>
      </c>
      <c r="AF892" s="11"/>
      <c r="AG892" s="10"/>
      <c r="AH892" s="215" t="s">
        <v>722</v>
      </c>
      <c r="AI892" s="209" t="e">
        <f>#REF!</f>
        <v>#REF!</v>
      </c>
      <c r="AJ892" s="291"/>
      <c r="AK892" s="211" t="e">
        <f>#REF!</f>
        <v>#REF!</v>
      </c>
      <c r="AL892" s="213"/>
      <c r="AM892" s="164"/>
      <c r="AN892" s="215" t="s">
        <v>722</v>
      </c>
      <c r="AO892" s="209" t="e">
        <f>#REF!</f>
        <v>#REF!</v>
      </c>
      <c r="AP892" s="291"/>
      <c r="AQ892" s="211" t="e">
        <f>#REF!</f>
        <v>#REF!</v>
      </c>
      <c r="AR892" s="216"/>
    </row>
    <row r="893" spans="1:44" ht="21.75" customHeight="1" x14ac:dyDescent="0.25">
      <c r="A893" s="678"/>
      <c r="B893" s="678"/>
      <c r="C893" s="678"/>
      <c r="D893" s="678"/>
      <c r="E893" s="678"/>
      <c r="F893" s="678"/>
      <c r="G893" s="678"/>
      <c r="H893" s="678"/>
      <c r="I893" s="740"/>
      <c r="J893" s="809" t="s">
        <v>223</v>
      </c>
      <c r="K893" s="318">
        <f>K810</f>
        <v>0</v>
      </c>
      <c r="L893" s="318" t="s">
        <v>8</v>
      </c>
      <c r="M893" s="811">
        <f>M810</f>
        <v>0</v>
      </c>
      <c r="N893" s="11"/>
      <c r="O893" s="10"/>
      <c r="P893" s="813" t="s">
        <v>223</v>
      </c>
      <c r="Q893" s="318">
        <f>Q810</f>
        <v>0</v>
      </c>
      <c r="R893" s="318" t="s">
        <v>8</v>
      </c>
      <c r="S893" s="811">
        <f>S810</f>
        <v>0</v>
      </c>
      <c r="T893" s="11"/>
      <c r="U893" s="10"/>
      <c r="V893" s="813" t="s">
        <v>223</v>
      </c>
      <c r="W893" s="318">
        <f>W810</f>
        <v>0</v>
      </c>
      <c r="X893" s="318" t="s">
        <v>8</v>
      </c>
      <c r="Y893" s="811">
        <f>Y810</f>
        <v>0</v>
      </c>
      <c r="Z893" s="11"/>
      <c r="AA893" s="10"/>
      <c r="AB893" s="813" t="s">
        <v>223</v>
      </c>
      <c r="AC893" s="318">
        <f>AC810</f>
        <v>0</v>
      </c>
      <c r="AD893" s="318" t="s">
        <v>8</v>
      </c>
      <c r="AE893" s="811">
        <f>AE810</f>
        <v>0</v>
      </c>
      <c r="AF893" s="11"/>
      <c r="AG893" s="10"/>
      <c r="AH893" s="813" t="s">
        <v>223</v>
      </c>
      <c r="AI893" s="318">
        <f>AI810</f>
        <v>1200</v>
      </c>
      <c r="AJ893" s="318" t="s">
        <v>8</v>
      </c>
      <c r="AK893" s="811">
        <f>AK810</f>
        <v>33935.440000000002</v>
      </c>
      <c r="AL893" s="213"/>
      <c r="AM893" s="164"/>
      <c r="AN893" s="815" t="s">
        <v>223</v>
      </c>
      <c r="AO893" s="318">
        <f>AO810</f>
        <v>3000</v>
      </c>
      <c r="AP893" s="318" t="s">
        <v>8</v>
      </c>
      <c r="AQ893" s="811">
        <f>AQ810</f>
        <v>67938.320000000007</v>
      </c>
      <c r="AR893" s="817"/>
    </row>
    <row r="894" spans="1:44" ht="21.75" customHeight="1" x14ac:dyDescent="0.25">
      <c r="A894" s="679"/>
      <c r="B894" s="679"/>
      <c r="C894" s="679"/>
      <c r="D894" s="679"/>
      <c r="E894" s="679"/>
      <c r="F894" s="679"/>
      <c r="G894" s="679"/>
      <c r="H894" s="679"/>
      <c r="I894" s="741"/>
      <c r="J894" s="810"/>
      <c r="K894" s="129">
        <f>K811</f>
        <v>0</v>
      </c>
      <c r="L894" s="318" t="s">
        <v>209</v>
      </c>
      <c r="M894" s="812"/>
      <c r="N894" s="305"/>
      <c r="O894" s="214"/>
      <c r="P894" s="814"/>
      <c r="Q894" s="129">
        <f>Q811</f>
        <v>0</v>
      </c>
      <c r="R894" s="318" t="s">
        <v>209</v>
      </c>
      <c r="S894" s="812"/>
      <c r="T894" s="305"/>
      <c r="U894" s="214"/>
      <c r="V894" s="814"/>
      <c r="W894" s="129">
        <f>W811</f>
        <v>0</v>
      </c>
      <c r="X894" s="318" t="s">
        <v>209</v>
      </c>
      <c r="Y894" s="812"/>
      <c r="Z894" s="305"/>
      <c r="AA894" s="214"/>
      <c r="AB894" s="814"/>
      <c r="AC894" s="129">
        <f>AC811</f>
        <v>0</v>
      </c>
      <c r="AD894" s="318" t="s">
        <v>209</v>
      </c>
      <c r="AE894" s="812"/>
      <c r="AF894" s="305"/>
      <c r="AG894" s="214"/>
      <c r="AH894" s="814"/>
      <c r="AI894" s="129">
        <f>AI811</f>
        <v>0.8</v>
      </c>
      <c r="AJ894" s="318" t="s">
        <v>209</v>
      </c>
      <c r="AK894" s="812"/>
      <c r="AL894" s="210"/>
      <c r="AM894" s="165"/>
      <c r="AN894" s="816"/>
      <c r="AO894" s="129">
        <f>AO811</f>
        <v>0.12</v>
      </c>
      <c r="AP894" s="318" t="s">
        <v>209</v>
      </c>
      <c r="AQ894" s="812"/>
      <c r="AR894" s="818"/>
    </row>
    <row r="895" spans="1:44" ht="23.25" customHeight="1" x14ac:dyDescent="0.25">
      <c r="A895" s="295"/>
      <c r="B895" s="306"/>
      <c r="C895" s="330"/>
      <c r="D895" s="304"/>
      <c r="E895" s="304"/>
      <c r="F895" s="304"/>
      <c r="G895" s="304"/>
      <c r="H895" s="298"/>
      <c r="I895" s="298"/>
      <c r="J895" s="302"/>
      <c r="K895" s="298"/>
      <c r="L895" s="298"/>
      <c r="M895" s="298"/>
      <c r="N895" s="308"/>
      <c r="O895" s="298"/>
      <c r="P895" s="298"/>
      <c r="Q895" s="298"/>
      <c r="R895" s="298"/>
      <c r="S895" s="324"/>
      <c r="T895" s="324"/>
      <c r="U895" s="324"/>
      <c r="V895" s="324"/>
      <c r="W895" s="324"/>
      <c r="X895" s="324"/>
      <c r="Y895" s="324"/>
      <c r="Z895" s="324"/>
      <c r="AA895" s="324"/>
      <c r="AB895" s="324"/>
      <c r="AC895" s="324"/>
      <c r="AD895" s="324"/>
      <c r="AE895" s="324"/>
      <c r="AF895" s="295"/>
      <c r="AG895" s="295"/>
      <c r="AH895" s="295"/>
      <c r="AI895" s="324"/>
      <c r="AJ895" s="324"/>
      <c r="AK895" s="295"/>
      <c r="AL895" s="324"/>
      <c r="AM895" s="324"/>
      <c r="AN895" s="324"/>
      <c r="AO895" s="324"/>
      <c r="AP895" s="324"/>
      <c r="AQ895" s="324"/>
      <c r="AR895" s="324"/>
    </row>
    <row r="896" spans="1:44" ht="21.75" customHeight="1" x14ac:dyDescent="0.25">
      <c r="A896" s="267"/>
      <c r="B896" s="267"/>
      <c r="C896" s="267"/>
      <c r="D896" s="267"/>
      <c r="E896" s="267"/>
      <c r="F896" s="267"/>
      <c r="G896" s="267"/>
      <c r="H896" s="267"/>
      <c r="I896" s="267"/>
      <c r="J896" s="21"/>
      <c r="K896" s="263"/>
      <c r="L896" s="263"/>
      <c r="M896" s="263"/>
      <c r="N896" s="270"/>
      <c r="O896" s="264"/>
      <c r="P896" s="21"/>
      <c r="Q896" s="263"/>
      <c r="R896" s="263"/>
      <c r="S896" s="263"/>
      <c r="T896" s="270"/>
      <c r="U896" s="264"/>
      <c r="V896" s="21"/>
      <c r="W896" s="263"/>
      <c r="X896" s="263"/>
      <c r="Y896" s="263"/>
      <c r="Z896" s="270"/>
      <c r="AA896" s="264"/>
      <c r="AB896" s="21"/>
      <c r="AC896" s="263"/>
      <c r="AD896" s="263"/>
      <c r="AE896" s="263"/>
      <c r="AF896" s="270"/>
      <c r="AG896" s="264"/>
      <c r="AH896" s="21"/>
      <c r="AI896" s="263"/>
      <c r="AJ896" s="263"/>
      <c r="AK896" s="263"/>
      <c r="AL896" s="270"/>
      <c r="AM896" s="264"/>
      <c r="AN896" s="21"/>
      <c r="AO896" s="263"/>
      <c r="AP896" s="263"/>
      <c r="AQ896" s="263"/>
      <c r="AR896" s="263"/>
    </row>
    <row r="897" spans="1:44" ht="15.75" x14ac:dyDescent="0.25">
      <c r="A897" s="26" t="s">
        <v>17</v>
      </c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14"/>
      <c r="AE897" s="14"/>
      <c r="AF897" s="14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</row>
    <row r="898" spans="1:44" x14ac:dyDescent="0.25">
      <c r="A898" s="1082" t="s">
        <v>18</v>
      </c>
      <c r="B898" s="1082"/>
      <c r="C898" s="1082"/>
      <c r="D898" s="1082"/>
      <c r="E898" s="1082"/>
      <c r="F898" s="1082"/>
      <c r="G898" s="1082"/>
      <c r="H898" s="1082"/>
      <c r="I898" s="1082"/>
      <c r="J898" s="1082"/>
      <c r="K898" s="1082"/>
      <c r="L898" s="1082"/>
      <c r="M898" s="1082"/>
      <c r="N898" s="1082"/>
      <c r="O898" s="1082"/>
      <c r="P898" s="1082"/>
      <c r="Q898" s="1082"/>
      <c r="R898" s="1082"/>
      <c r="S898" s="1082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</row>
    <row r="899" spans="1:44" x14ac:dyDescent="0.25">
      <c r="A899" s="764">
        <v>1</v>
      </c>
      <c r="B899" s="764" t="s">
        <v>195</v>
      </c>
      <c r="C899" s="762" t="s">
        <v>196</v>
      </c>
      <c r="D899" s="1073">
        <v>101.093</v>
      </c>
      <c r="E899" s="764">
        <v>1435339</v>
      </c>
      <c r="F899" s="1073">
        <v>101.093</v>
      </c>
      <c r="G899" s="764">
        <v>1435339</v>
      </c>
      <c r="H899" s="744" t="s">
        <v>698</v>
      </c>
      <c r="I899" s="744" t="s">
        <v>699</v>
      </c>
      <c r="J899" s="748" t="s">
        <v>328</v>
      </c>
      <c r="K899" s="574">
        <v>6.7069999999999999</v>
      </c>
      <c r="L899" s="6" t="s">
        <v>5</v>
      </c>
      <c r="M899" s="1047">
        <v>359531.114</v>
      </c>
      <c r="N899" s="744"/>
      <c r="O899" s="744"/>
      <c r="P899" s="744"/>
      <c r="Q899" s="6"/>
      <c r="R899" s="744"/>
      <c r="S899" s="742"/>
      <c r="T899" s="134"/>
      <c r="U899" s="134"/>
      <c r="V899" s="134"/>
      <c r="W899" s="134"/>
      <c r="X899" s="134"/>
      <c r="Y899" s="134"/>
      <c r="Z899" s="134"/>
      <c r="AA899" s="134"/>
      <c r="AB899" s="134"/>
      <c r="AC899" s="134"/>
      <c r="AD899" s="134"/>
      <c r="AE899" s="134"/>
      <c r="AF899" s="134"/>
      <c r="AG899" s="134"/>
      <c r="AH899" s="134"/>
      <c r="AI899" s="134"/>
      <c r="AJ899" s="134"/>
      <c r="AK899" s="134"/>
      <c r="AL899" s="134"/>
      <c r="AM899" s="134"/>
      <c r="AN899" s="134"/>
      <c r="AO899" s="134"/>
      <c r="AP899" s="134"/>
      <c r="AQ899" s="134"/>
      <c r="AR899" s="134"/>
    </row>
    <row r="900" spans="1:44" x14ac:dyDescent="0.25">
      <c r="A900" s="1071"/>
      <c r="B900" s="1071"/>
      <c r="C900" s="1072"/>
      <c r="D900" s="1074"/>
      <c r="E900" s="1071"/>
      <c r="F900" s="1074"/>
      <c r="G900" s="1071"/>
      <c r="H900" s="745"/>
      <c r="I900" s="745"/>
      <c r="J900" s="749"/>
      <c r="K900" s="152">
        <v>70705</v>
      </c>
      <c r="L900" s="6" t="s">
        <v>8</v>
      </c>
      <c r="M900" s="1048"/>
      <c r="N900" s="745"/>
      <c r="O900" s="745"/>
      <c r="P900" s="745"/>
      <c r="Q900" s="6"/>
      <c r="R900" s="745"/>
      <c r="S900" s="743"/>
      <c r="T900" s="163"/>
      <c r="U900" s="163"/>
      <c r="V900" s="163"/>
      <c r="W900" s="163"/>
      <c r="X900" s="163"/>
      <c r="Y900" s="163"/>
      <c r="Z900" s="163"/>
      <c r="AA900" s="163"/>
      <c r="AB900" s="163"/>
      <c r="AC900" s="163"/>
      <c r="AD900" s="163"/>
      <c r="AE900" s="163"/>
      <c r="AF900" s="163"/>
      <c r="AG900" s="163"/>
      <c r="AH900" s="163"/>
      <c r="AI900" s="163"/>
      <c r="AJ900" s="163"/>
      <c r="AK900" s="163"/>
      <c r="AL900" s="163"/>
      <c r="AM900" s="163"/>
      <c r="AN900" s="163"/>
      <c r="AO900" s="163"/>
      <c r="AP900" s="163"/>
      <c r="AQ900" s="163"/>
      <c r="AR900" s="163"/>
    </row>
    <row r="901" spans="1:44" x14ac:dyDescent="0.25">
      <c r="A901" s="1071"/>
      <c r="B901" s="1071"/>
      <c r="C901" s="1072"/>
      <c r="D901" s="1074"/>
      <c r="E901" s="1071"/>
      <c r="F901" s="1074"/>
      <c r="G901" s="1071"/>
      <c r="H901" s="744" t="s">
        <v>699</v>
      </c>
      <c r="I901" s="744" t="s">
        <v>700</v>
      </c>
      <c r="J901" s="748" t="s">
        <v>328</v>
      </c>
      <c r="K901" s="574">
        <v>7.3150000000000004</v>
      </c>
      <c r="L901" s="6" t="s">
        <v>5</v>
      </c>
      <c r="M901" s="1047">
        <v>439226.09499999997</v>
      </c>
      <c r="N901" s="744"/>
      <c r="O901" s="744"/>
      <c r="P901" s="744"/>
      <c r="Q901" s="6"/>
      <c r="R901" s="744"/>
      <c r="S901" s="742"/>
      <c r="T901" s="134"/>
      <c r="U901" s="134"/>
      <c r="V901" s="134"/>
      <c r="W901" s="134"/>
      <c r="X901" s="134"/>
      <c r="Y901" s="134"/>
      <c r="Z901" s="134"/>
      <c r="AA901" s="134"/>
      <c r="AB901" s="134"/>
      <c r="AC901" s="134"/>
      <c r="AD901" s="134"/>
      <c r="AE901" s="134"/>
      <c r="AF901" s="134"/>
      <c r="AG901" s="134"/>
      <c r="AH901" s="134"/>
      <c r="AI901" s="134"/>
      <c r="AJ901" s="134"/>
      <c r="AK901" s="134"/>
      <c r="AL901" s="134"/>
      <c r="AM901" s="134"/>
      <c r="AN901" s="134"/>
      <c r="AO901" s="134"/>
      <c r="AP901" s="134"/>
      <c r="AQ901" s="134"/>
      <c r="AR901" s="134"/>
    </row>
    <row r="902" spans="1:44" x14ac:dyDescent="0.25">
      <c r="A902" s="1071"/>
      <c r="B902" s="1071"/>
      <c r="C902" s="1072"/>
      <c r="D902" s="1074"/>
      <c r="E902" s="1071"/>
      <c r="F902" s="1074"/>
      <c r="G902" s="1071"/>
      <c r="H902" s="745"/>
      <c r="I902" s="745"/>
      <c r="J902" s="749"/>
      <c r="K902" s="152">
        <v>74608</v>
      </c>
      <c r="L902" s="6" t="s">
        <v>8</v>
      </c>
      <c r="M902" s="1048"/>
      <c r="N902" s="745"/>
      <c r="O902" s="745"/>
      <c r="P902" s="745"/>
      <c r="Q902" s="6"/>
      <c r="R902" s="745"/>
      <c r="S902" s="743"/>
      <c r="T902" s="163"/>
      <c r="U902" s="163"/>
      <c r="V902" s="163"/>
      <c r="W902" s="163"/>
      <c r="X902" s="163"/>
      <c r="Y902" s="163"/>
      <c r="Z902" s="163"/>
      <c r="AA902" s="163"/>
      <c r="AB902" s="163"/>
      <c r="AC902" s="163"/>
      <c r="AD902" s="163"/>
      <c r="AE902" s="163"/>
      <c r="AF902" s="163"/>
      <c r="AG902" s="163"/>
      <c r="AH902" s="163"/>
      <c r="AI902" s="163"/>
      <c r="AJ902" s="163"/>
      <c r="AK902" s="163"/>
      <c r="AL902" s="163"/>
      <c r="AM902" s="163"/>
      <c r="AN902" s="163"/>
      <c r="AO902" s="163"/>
      <c r="AP902" s="163"/>
      <c r="AQ902" s="163"/>
      <c r="AR902" s="163"/>
    </row>
    <row r="903" spans="1:44" x14ac:dyDescent="0.25">
      <c r="A903" s="1071"/>
      <c r="B903" s="1071"/>
      <c r="C903" s="1072"/>
      <c r="D903" s="1074"/>
      <c r="E903" s="1071"/>
      <c r="F903" s="1074"/>
      <c r="G903" s="1071"/>
      <c r="H903" s="744" t="s">
        <v>701</v>
      </c>
      <c r="I903" s="744" t="s">
        <v>702</v>
      </c>
      <c r="J903" s="748" t="s">
        <v>328</v>
      </c>
      <c r="K903" s="574">
        <v>5.6420000000000003</v>
      </c>
      <c r="L903" s="6" t="s">
        <v>5</v>
      </c>
      <c r="M903" s="1047">
        <v>403602.50300000003</v>
      </c>
      <c r="N903" s="639" t="s">
        <v>701</v>
      </c>
      <c r="O903" s="639" t="s">
        <v>702</v>
      </c>
      <c r="P903" s="641" t="s">
        <v>328</v>
      </c>
      <c r="Q903" s="328">
        <v>5.6420000000000003</v>
      </c>
      <c r="R903" s="327" t="s">
        <v>5</v>
      </c>
      <c r="S903" s="1045">
        <v>309663.69199999998</v>
      </c>
      <c r="T903" s="134"/>
      <c r="U903" s="134"/>
      <c r="V903" s="134"/>
      <c r="W903" s="134"/>
      <c r="X903" s="134"/>
      <c r="Y903" s="134"/>
      <c r="Z903" s="134"/>
      <c r="AA903" s="134"/>
      <c r="AB903" s="134"/>
      <c r="AC903" s="134"/>
      <c r="AD903" s="134"/>
      <c r="AE903" s="134"/>
      <c r="AF903" s="134"/>
      <c r="AG903" s="134"/>
      <c r="AH903" s="134"/>
      <c r="AI903" s="134"/>
      <c r="AJ903" s="134"/>
      <c r="AK903" s="134"/>
      <c r="AL903" s="134"/>
      <c r="AM903" s="134"/>
      <c r="AN903" s="134"/>
      <c r="AO903" s="134"/>
      <c r="AP903" s="134"/>
      <c r="AQ903" s="134"/>
      <c r="AR903" s="134"/>
    </row>
    <row r="904" spans="1:44" x14ac:dyDescent="0.25">
      <c r="A904" s="1071"/>
      <c r="B904" s="1071"/>
      <c r="C904" s="1072"/>
      <c r="D904" s="1074"/>
      <c r="E904" s="1071"/>
      <c r="F904" s="1074"/>
      <c r="G904" s="1071"/>
      <c r="H904" s="745"/>
      <c r="I904" s="745"/>
      <c r="J904" s="749"/>
      <c r="K904" s="152">
        <v>64813</v>
      </c>
      <c r="L904" s="6" t="s">
        <v>8</v>
      </c>
      <c r="M904" s="1048"/>
      <c r="N904" s="640"/>
      <c r="O904" s="640"/>
      <c r="P904" s="642"/>
      <c r="Q904" s="328">
        <v>64813</v>
      </c>
      <c r="R904" s="327" t="s">
        <v>8</v>
      </c>
      <c r="S904" s="1046"/>
      <c r="T904" s="163"/>
      <c r="U904" s="163"/>
      <c r="V904" s="163"/>
      <c r="W904" s="163"/>
      <c r="X904" s="163"/>
      <c r="Y904" s="163"/>
      <c r="Z904" s="163"/>
      <c r="AA904" s="163"/>
      <c r="AB904" s="163"/>
      <c r="AC904" s="163"/>
      <c r="AD904" s="163"/>
      <c r="AE904" s="163"/>
      <c r="AF904" s="163"/>
      <c r="AG904" s="163"/>
      <c r="AH904" s="163"/>
      <c r="AI904" s="163"/>
      <c r="AJ904" s="163"/>
      <c r="AK904" s="163"/>
      <c r="AL904" s="163"/>
      <c r="AM904" s="163"/>
      <c r="AN904" s="163"/>
      <c r="AO904" s="163"/>
      <c r="AP904" s="163"/>
      <c r="AQ904" s="163"/>
      <c r="AR904" s="163"/>
    </row>
    <row r="905" spans="1:44" ht="15" customHeight="1" x14ac:dyDescent="0.25">
      <c r="A905" s="1071"/>
      <c r="B905" s="1071"/>
      <c r="C905" s="1072"/>
      <c r="D905" s="1074"/>
      <c r="E905" s="1071"/>
      <c r="F905" s="1074"/>
      <c r="G905" s="1071"/>
      <c r="H905" s="744" t="s">
        <v>71</v>
      </c>
      <c r="I905" s="744" t="s">
        <v>703</v>
      </c>
      <c r="J905" s="748" t="s">
        <v>328</v>
      </c>
      <c r="K905" s="6"/>
      <c r="L905" s="6" t="s">
        <v>5</v>
      </c>
      <c r="M905" s="1047">
        <v>75765</v>
      </c>
      <c r="N905" s="744" t="s">
        <v>71</v>
      </c>
      <c r="O905" s="744" t="s">
        <v>703</v>
      </c>
      <c r="P905" s="748" t="s">
        <v>328</v>
      </c>
      <c r="Q905" s="575">
        <v>3.3340000000000001</v>
      </c>
      <c r="R905" s="6" t="s">
        <v>5</v>
      </c>
      <c r="S905" s="1047">
        <v>165964.94200000001</v>
      </c>
      <c r="T905" s="134"/>
      <c r="U905" s="134"/>
      <c r="V905" s="134"/>
      <c r="W905" s="134"/>
      <c r="X905" s="134"/>
      <c r="Y905" s="134"/>
      <c r="Z905" s="134"/>
      <c r="AA905" s="134"/>
      <c r="AB905" s="134"/>
      <c r="AC905" s="134"/>
      <c r="AD905" s="134"/>
      <c r="AE905" s="134"/>
      <c r="AF905" s="134"/>
      <c r="AG905" s="134"/>
      <c r="AH905" s="134"/>
      <c r="AI905" s="134"/>
      <c r="AJ905" s="134"/>
      <c r="AK905" s="134"/>
      <c r="AL905" s="134"/>
      <c r="AM905" s="134"/>
      <c r="AN905" s="134"/>
      <c r="AO905" s="134"/>
      <c r="AP905" s="134"/>
      <c r="AQ905" s="134"/>
      <c r="AR905" s="134"/>
    </row>
    <row r="906" spans="1:44" ht="15" customHeight="1" x14ac:dyDescent="0.25">
      <c r="A906" s="1071"/>
      <c r="B906" s="1071"/>
      <c r="C906" s="1072"/>
      <c r="D906" s="1074"/>
      <c r="E906" s="1071"/>
      <c r="F906" s="1074"/>
      <c r="G906" s="1071"/>
      <c r="H906" s="745"/>
      <c r="I906" s="745"/>
      <c r="J906" s="749"/>
      <c r="K906" s="6"/>
      <c r="L906" s="6" t="s">
        <v>8</v>
      </c>
      <c r="M906" s="1048"/>
      <c r="N906" s="745"/>
      <c r="O906" s="745"/>
      <c r="P906" s="749"/>
      <c r="Q906" s="152">
        <v>35440</v>
      </c>
      <c r="R906" s="6" t="s">
        <v>8</v>
      </c>
      <c r="S906" s="1048"/>
      <c r="T906" s="163"/>
      <c r="U906" s="163"/>
      <c r="V906" s="163"/>
      <c r="W906" s="163"/>
      <c r="X906" s="163"/>
      <c r="Y906" s="163"/>
      <c r="Z906" s="163"/>
      <c r="AA906" s="163"/>
      <c r="AB906" s="163"/>
      <c r="AC906" s="163"/>
      <c r="AD906" s="163"/>
      <c r="AE906" s="163"/>
      <c r="AF906" s="163"/>
      <c r="AG906" s="163"/>
      <c r="AH906" s="163"/>
      <c r="AI906" s="163"/>
      <c r="AJ906" s="163"/>
      <c r="AK906" s="163"/>
      <c r="AL906" s="163"/>
      <c r="AM906" s="163"/>
      <c r="AN906" s="163"/>
      <c r="AO906" s="163"/>
      <c r="AP906" s="163"/>
      <c r="AQ906" s="163"/>
      <c r="AR906" s="163"/>
    </row>
    <row r="907" spans="1:44" ht="15" customHeight="1" x14ac:dyDescent="0.25">
      <c r="A907" s="1071"/>
      <c r="B907" s="1071"/>
      <c r="C907" s="1072"/>
      <c r="D907" s="1074"/>
      <c r="E907" s="1071"/>
      <c r="F907" s="1074"/>
      <c r="G907" s="1071"/>
      <c r="H907" s="744" t="s">
        <v>704</v>
      </c>
      <c r="I907" s="744" t="s">
        <v>705</v>
      </c>
      <c r="J907" s="748" t="s">
        <v>706</v>
      </c>
      <c r="K907" s="574">
        <v>2.169</v>
      </c>
      <c r="L907" s="6" t="s">
        <v>5</v>
      </c>
      <c r="M907" s="1047">
        <v>32428.418000000001</v>
      </c>
      <c r="N907" s="744"/>
      <c r="O907" s="744"/>
      <c r="P907" s="744"/>
      <c r="Q907" s="6"/>
      <c r="R907" s="6"/>
      <c r="S907" s="1151"/>
      <c r="T907" s="134"/>
      <c r="U907" s="134"/>
      <c r="V907" s="134"/>
      <c r="W907" s="134"/>
      <c r="X907" s="134"/>
      <c r="Y907" s="134"/>
      <c r="Z907" s="134"/>
      <c r="AA907" s="134"/>
      <c r="AB907" s="134"/>
      <c r="AC907" s="134"/>
      <c r="AD907" s="134"/>
      <c r="AE907" s="134"/>
      <c r="AF907" s="134"/>
      <c r="AG907" s="134"/>
      <c r="AH907" s="134"/>
      <c r="AI907" s="134"/>
      <c r="AJ907" s="134"/>
      <c r="AK907" s="134"/>
      <c r="AL907" s="134"/>
      <c r="AM907" s="134"/>
      <c r="AN907" s="134"/>
      <c r="AO907" s="134"/>
      <c r="AP907" s="134"/>
      <c r="AQ907" s="134"/>
      <c r="AR907" s="134"/>
    </row>
    <row r="908" spans="1:44" ht="15" customHeight="1" x14ac:dyDescent="0.25">
      <c r="A908" s="1071"/>
      <c r="B908" s="1071"/>
      <c r="C908" s="1072"/>
      <c r="D908" s="1074"/>
      <c r="E908" s="1071"/>
      <c r="F908" s="1074"/>
      <c r="G908" s="1071"/>
      <c r="H908" s="745"/>
      <c r="I908" s="745"/>
      <c r="J908" s="749"/>
      <c r="K908" s="152">
        <v>52056</v>
      </c>
      <c r="L908" s="6" t="s">
        <v>8</v>
      </c>
      <c r="M908" s="1048"/>
      <c r="N908" s="745"/>
      <c r="O908" s="745"/>
      <c r="P908" s="745"/>
      <c r="Q908" s="6"/>
      <c r="R908" s="6"/>
      <c r="S908" s="1152"/>
      <c r="T908" s="163"/>
      <c r="U908" s="163"/>
      <c r="V908" s="163"/>
      <c r="W908" s="163"/>
      <c r="X908" s="163"/>
      <c r="Y908" s="163"/>
      <c r="Z908" s="163"/>
      <c r="AA908" s="163"/>
      <c r="AB908" s="163"/>
      <c r="AC908" s="163"/>
      <c r="AD908" s="163"/>
      <c r="AE908" s="163"/>
      <c r="AF908" s="163"/>
      <c r="AG908" s="163"/>
      <c r="AH908" s="163"/>
      <c r="AI908" s="163"/>
      <c r="AJ908" s="163"/>
      <c r="AK908" s="163"/>
      <c r="AL908" s="163"/>
      <c r="AM908" s="163"/>
      <c r="AN908" s="163"/>
      <c r="AO908" s="163"/>
      <c r="AP908" s="163"/>
      <c r="AQ908" s="163"/>
      <c r="AR908" s="163"/>
    </row>
    <row r="909" spans="1:44" ht="30" customHeight="1" x14ac:dyDescent="0.25">
      <c r="A909" s="1071"/>
      <c r="B909" s="1071"/>
      <c r="C909" s="1072"/>
      <c r="D909" s="1074"/>
      <c r="E909" s="1071"/>
      <c r="F909" s="1074"/>
      <c r="G909" s="1071"/>
      <c r="H909" s="744"/>
      <c r="I909" s="744"/>
      <c r="J909" s="744"/>
      <c r="K909" s="6"/>
      <c r="L909" s="6"/>
      <c r="M909" s="744"/>
      <c r="N909" s="744"/>
      <c r="O909" s="744"/>
      <c r="P909" s="744"/>
      <c r="Q909" s="6"/>
      <c r="R909" s="6"/>
      <c r="S909" s="1151"/>
      <c r="T909" s="744" t="s">
        <v>707</v>
      </c>
      <c r="U909" s="744" t="s">
        <v>72</v>
      </c>
      <c r="V909" s="748" t="s">
        <v>706</v>
      </c>
      <c r="W909" s="152">
        <v>2.5</v>
      </c>
      <c r="X909" s="6" t="s">
        <v>5</v>
      </c>
      <c r="Y909" s="1049">
        <v>39715.160000000003</v>
      </c>
      <c r="Z909" s="134"/>
      <c r="AA909" s="134"/>
      <c r="AB909" s="134"/>
      <c r="AC909" s="134"/>
      <c r="AD909" s="134"/>
      <c r="AE909" s="134"/>
      <c r="AF909" s="134"/>
      <c r="AG909" s="134"/>
      <c r="AH909" s="134"/>
      <c r="AI909" s="134"/>
      <c r="AJ909" s="134"/>
      <c r="AK909" s="134"/>
      <c r="AL909" s="134"/>
      <c r="AM909" s="134"/>
      <c r="AN909" s="134"/>
      <c r="AO909" s="134"/>
      <c r="AP909" s="134"/>
      <c r="AQ909" s="134"/>
      <c r="AR909" s="134"/>
    </row>
    <row r="910" spans="1:44" x14ac:dyDescent="0.25">
      <c r="A910" s="1071"/>
      <c r="B910" s="1071"/>
      <c r="C910" s="1072"/>
      <c r="D910" s="1074"/>
      <c r="E910" s="1071"/>
      <c r="F910" s="1074"/>
      <c r="G910" s="1071"/>
      <c r="H910" s="745"/>
      <c r="I910" s="745"/>
      <c r="J910" s="745"/>
      <c r="K910" s="6"/>
      <c r="L910" s="6"/>
      <c r="M910" s="745"/>
      <c r="N910" s="745"/>
      <c r="O910" s="745"/>
      <c r="P910" s="745"/>
      <c r="Q910" s="6"/>
      <c r="R910" s="6"/>
      <c r="S910" s="1152"/>
      <c r="T910" s="745"/>
      <c r="U910" s="745"/>
      <c r="V910" s="749"/>
      <c r="W910" s="152">
        <v>50000</v>
      </c>
      <c r="X910" s="6" t="s">
        <v>8</v>
      </c>
      <c r="Y910" s="1050"/>
      <c r="Z910" s="163"/>
      <c r="AA910" s="163"/>
      <c r="AB910" s="163"/>
      <c r="AC910" s="163"/>
      <c r="AD910" s="163"/>
      <c r="AE910" s="163"/>
      <c r="AF910" s="163"/>
      <c r="AG910" s="163"/>
      <c r="AH910" s="163"/>
      <c r="AI910" s="163"/>
      <c r="AJ910" s="163"/>
      <c r="AK910" s="163"/>
      <c r="AL910" s="163"/>
      <c r="AM910" s="163"/>
      <c r="AN910" s="163"/>
      <c r="AO910" s="163"/>
      <c r="AP910" s="163"/>
      <c r="AQ910" s="163"/>
      <c r="AR910" s="163"/>
    </row>
    <row r="911" spans="1:44" ht="15" customHeight="1" x14ac:dyDescent="0.25">
      <c r="A911" s="1071"/>
      <c r="B911" s="1071"/>
      <c r="C911" s="1072"/>
      <c r="D911" s="1074"/>
      <c r="E911" s="1071"/>
      <c r="F911" s="1074"/>
      <c r="G911" s="1071"/>
      <c r="H911" s="744"/>
      <c r="I911" s="744"/>
      <c r="J911" s="744"/>
      <c r="K911" s="6"/>
      <c r="L911" s="6"/>
      <c r="M911" s="744"/>
      <c r="N911" s="744"/>
      <c r="O911" s="744"/>
      <c r="P911" s="744"/>
      <c r="Q911" s="6"/>
      <c r="R911" s="6"/>
      <c r="S911" s="1151"/>
      <c r="T911" s="744" t="s">
        <v>74</v>
      </c>
      <c r="U911" s="744" t="s">
        <v>708</v>
      </c>
      <c r="V911" s="748" t="s">
        <v>706</v>
      </c>
      <c r="W911" s="152">
        <v>4.5960000000000001</v>
      </c>
      <c r="X911" s="6" t="s">
        <v>5</v>
      </c>
      <c r="Y911" s="1049">
        <v>73012.350000000006</v>
      </c>
      <c r="Z911" s="134"/>
      <c r="AA911" s="134"/>
      <c r="AB911" s="134"/>
      <c r="AC911" s="134"/>
      <c r="AD911" s="134"/>
      <c r="AE911" s="134"/>
      <c r="AF911" s="134"/>
      <c r="AG911" s="134"/>
      <c r="AH911" s="134"/>
      <c r="AI911" s="134"/>
      <c r="AJ911" s="134"/>
      <c r="AK911" s="134"/>
      <c r="AL911" s="134"/>
      <c r="AM911" s="134"/>
      <c r="AN911" s="134"/>
      <c r="AO911" s="134"/>
      <c r="AP911" s="134"/>
      <c r="AQ911" s="134"/>
      <c r="AR911" s="134"/>
    </row>
    <row r="912" spans="1:44" ht="15" customHeight="1" x14ac:dyDescent="0.25">
      <c r="A912" s="1071"/>
      <c r="B912" s="1071"/>
      <c r="C912" s="1072"/>
      <c r="D912" s="1074"/>
      <c r="E912" s="1071"/>
      <c r="F912" s="1074"/>
      <c r="G912" s="1071"/>
      <c r="H912" s="745"/>
      <c r="I912" s="745"/>
      <c r="J912" s="745"/>
      <c r="K912" s="6"/>
      <c r="L912" s="6"/>
      <c r="M912" s="745"/>
      <c r="N912" s="745"/>
      <c r="O912" s="745"/>
      <c r="P912" s="745"/>
      <c r="Q912" s="6"/>
      <c r="R912" s="6"/>
      <c r="S912" s="1152"/>
      <c r="T912" s="745"/>
      <c r="U912" s="745"/>
      <c r="V912" s="749"/>
      <c r="W912" s="152">
        <v>91920</v>
      </c>
      <c r="X912" s="6" t="s">
        <v>8</v>
      </c>
      <c r="Y912" s="1050"/>
      <c r="Z912" s="163"/>
      <c r="AA912" s="163"/>
      <c r="AB912" s="163"/>
      <c r="AC912" s="163"/>
      <c r="AD912" s="163"/>
      <c r="AE912" s="163"/>
      <c r="AF912" s="163"/>
      <c r="AG912" s="163"/>
      <c r="AH912" s="163"/>
      <c r="AI912" s="163"/>
      <c r="AJ912" s="163"/>
      <c r="AK912" s="163"/>
      <c r="AL912" s="163"/>
      <c r="AM912" s="163"/>
      <c r="AN912" s="163"/>
      <c r="AO912" s="163"/>
      <c r="AP912" s="163"/>
      <c r="AQ912" s="163"/>
      <c r="AR912" s="163"/>
    </row>
    <row r="913" spans="1:44" ht="30" customHeight="1" x14ac:dyDescent="0.25">
      <c r="A913" s="1071"/>
      <c r="B913" s="1071"/>
      <c r="C913" s="1072"/>
      <c r="D913" s="1074"/>
      <c r="E913" s="1071"/>
      <c r="F913" s="1074"/>
      <c r="G913" s="1071"/>
      <c r="H913" s="744"/>
      <c r="I913" s="744"/>
      <c r="J913" s="744"/>
      <c r="K913" s="6"/>
      <c r="L913" s="6"/>
      <c r="M913" s="744"/>
      <c r="N913" s="744"/>
      <c r="O913" s="744"/>
      <c r="P913" s="744"/>
      <c r="Q913" s="6"/>
      <c r="R913" s="6"/>
      <c r="S913" s="1151"/>
      <c r="T913" s="744" t="s">
        <v>709</v>
      </c>
      <c r="U913" s="744" t="s">
        <v>710</v>
      </c>
      <c r="V913" s="748" t="s">
        <v>706</v>
      </c>
      <c r="W913" s="152">
        <v>5</v>
      </c>
      <c r="X913" s="6" t="s">
        <v>5</v>
      </c>
      <c r="Y913" s="1049">
        <v>79430.320000000007</v>
      </c>
      <c r="Z913" s="134"/>
      <c r="AA913" s="134"/>
      <c r="AB913" s="134"/>
      <c r="AC913" s="134"/>
      <c r="AD913" s="134"/>
      <c r="AE913" s="134"/>
      <c r="AF913" s="134"/>
      <c r="AG913" s="134"/>
      <c r="AH913" s="134"/>
      <c r="AI913" s="134"/>
      <c r="AJ913" s="134"/>
      <c r="AK913" s="134"/>
      <c r="AL913" s="134"/>
      <c r="AM913" s="134"/>
      <c r="AN913" s="134"/>
      <c r="AO913" s="134"/>
      <c r="AP913" s="134"/>
      <c r="AQ913" s="134"/>
      <c r="AR913" s="134"/>
    </row>
    <row r="914" spans="1:44" x14ac:dyDescent="0.25">
      <c r="A914" s="1071"/>
      <c r="B914" s="1071"/>
      <c r="C914" s="1072"/>
      <c r="D914" s="1074"/>
      <c r="E914" s="1071"/>
      <c r="F914" s="1074"/>
      <c r="G914" s="1071"/>
      <c r="H914" s="745"/>
      <c r="I914" s="745"/>
      <c r="J914" s="745"/>
      <c r="K914" s="6"/>
      <c r="L914" s="6"/>
      <c r="M914" s="745"/>
      <c r="N914" s="745"/>
      <c r="O914" s="745"/>
      <c r="P914" s="745"/>
      <c r="Q914" s="6"/>
      <c r="R914" s="6"/>
      <c r="S914" s="1152"/>
      <c r="T914" s="745"/>
      <c r="U914" s="745"/>
      <c r="V914" s="749"/>
      <c r="W914" s="152">
        <v>40000</v>
      </c>
      <c r="X914" s="6" t="s">
        <v>8</v>
      </c>
      <c r="Y914" s="1050"/>
      <c r="Z914" s="163"/>
      <c r="AA914" s="163"/>
      <c r="AB914" s="163"/>
      <c r="AC914" s="163"/>
      <c r="AD914" s="163"/>
      <c r="AE914" s="163"/>
      <c r="AF914" s="163"/>
      <c r="AG914" s="163"/>
      <c r="AH914" s="163"/>
      <c r="AI914" s="163"/>
      <c r="AJ914" s="163"/>
      <c r="AK914" s="163"/>
      <c r="AL914" s="163"/>
      <c r="AM914" s="163"/>
      <c r="AN914" s="163"/>
      <c r="AO914" s="163"/>
      <c r="AP914" s="163"/>
      <c r="AQ914" s="163"/>
      <c r="AR914" s="163"/>
    </row>
    <row r="915" spans="1:44" ht="30" customHeight="1" x14ac:dyDescent="0.25">
      <c r="A915" s="765"/>
      <c r="B915" s="765"/>
      <c r="C915" s="763"/>
      <c r="D915" s="1075"/>
      <c r="E915" s="765"/>
      <c r="F915" s="1075"/>
      <c r="G915" s="765"/>
      <c r="H915" s="6"/>
      <c r="I915" s="6"/>
      <c r="J915" s="7"/>
      <c r="K915" s="6"/>
      <c r="L915" s="6"/>
      <c r="M915" s="6"/>
      <c r="N915" s="6"/>
      <c r="O915" s="6"/>
      <c r="P915" s="6"/>
      <c r="Q915" s="6"/>
      <c r="R915" s="6"/>
      <c r="S915" s="134"/>
      <c r="T915" s="265" t="s">
        <v>700</v>
      </c>
      <c r="U915" s="265" t="s">
        <v>71</v>
      </c>
      <c r="V915" s="266" t="s">
        <v>706</v>
      </c>
      <c r="W915" s="152">
        <v>6</v>
      </c>
      <c r="X915" s="6" t="s">
        <v>5</v>
      </c>
      <c r="Y915" s="268">
        <v>95316.384000000005</v>
      </c>
      <c r="Z915" s="134"/>
      <c r="AA915" s="134"/>
      <c r="AB915" s="134"/>
      <c r="AC915" s="134"/>
      <c r="AD915" s="134"/>
      <c r="AE915" s="134"/>
      <c r="AF915" s="134"/>
      <c r="AG915" s="134"/>
      <c r="AH915" s="134"/>
      <c r="AI915" s="134"/>
      <c r="AJ915" s="134"/>
      <c r="AK915" s="134"/>
      <c r="AL915" s="134"/>
      <c r="AM915" s="134"/>
      <c r="AN915" s="134"/>
      <c r="AO915" s="134"/>
      <c r="AP915" s="134"/>
      <c r="AQ915" s="134"/>
      <c r="AR915" s="134"/>
    </row>
    <row r="916" spans="1:44" ht="36.75" customHeight="1" x14ac:dyDescent="0.25">
      <c r="A916" s="1076" t="s">
        <v>19</v>
      </c>
      <c r="B916" s="1077"/>
      <c r="C916" s="1077"/>
      <c r="D916" s="94">
        <f>D899</f>
        <v>101.093</v>
      </c>
      <c r="E916" s="43">
        <f>E899</f>
        <v>1435339</v>
      </c>
      <c r="F916" s="94">
        <f>F899</f>
        <v>101.093</v>
      </c>
      <c r="G916" s="43">
        <f>G899</f>
        <v>1435339</v>
      </c>
      <c r="H916" s="43"/>
      <c r="I916" s="43"/>
      <c r="J916" s="43"/>
      <c r="K916" s="94">
        <f>K899+K901+K907+K903</f>
        <v>21.832999999999998</v>
      </c>
      <c r="L916" s="43" t="s">
        <v>5</v>
      </c>
      <c r="M916" s="94">
        <f>M899+M901+M903+M905+M907</f>
        <v>1310553.1300000001</v>
      </c>
      <c r="N916" s="43"/>
      <c r="O916" s="43"/>
      <c r="P916" s="43"/>
      <c r="Q916" s="94">
        <f>Q905</f>
        <v>3.3340000000000001</v>
      </c>
      <c r="R916" s="43" t="s">
        <v>5</v>
      </c>
      <c r="S916" s="94">
        <f>S905</f>
        <v>165964.94200000001</v>
      </c>
      <c r="T916" s="43"/>
      <c r="U916" s="43"/>
      <c r="V916" s="43"/>
      <c r="W916" s="94">
        <f>W909+W911+W913+W915</f>
        <v>18.096</v>
      </c>
      <c r="X916" s="43" t="s">
        <v>5</v>
      </c>
      <c r="Y916" s="94">
        <f>Y909+Y911+Y913+Y915</f>
        <v>287474.21400000004</v>
      </c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</row>
    <row r="917" spans="1:44" ht="15" customHeight="1" x14ac:dyDescent="0.25">
      <c r="A917" s="680" t="s">
        <v>20</v>
      </c>
      <c r="B917" s="680"/>
      <c r="C917" s="680"/>
      <c r="D917" s="680"/>
      <c r="E917" s="680"/>
      <c r="F917" s="680"/>
      <c r="G917" s="680"/>
      <c r="H917" s="680"/>
      <c r="I917" s="680"/>
      <c r="J917" s="681" t="s">
        <v>9</v>
      </c>
      <c r="K917" s="62">
        <f>K907</f>
        <v>2.169</v>
      </c>
      <c r="L917" s="14" t="s">
        <v>5</v>
      </c>
      <c r="M917" s="1052">
        <f>M907</f>
        <v>32428.418000000001</v>
      </c>
      <c r="N917" s="35"/>
      <c r="O917" s="15"/>
      <c r="P917" s="681" t="s">
        <v>9</v>
      </c>
      <c r="Q917" s="62"/>
      <c r="R917" s="14" t="s">
        <v>5</v>
      </c>
      <c r="S917" s="62"/>
      <c r="T917" s="35"/>
      <c r="U917" s="15"/>
      <c r="V917" s="681" t="s">
        <v>9</v>
      </c>
      <c r="W917" s="62">
        <f>W909+W911+W913+W915</f>
        <v>18.096</v>
      </c>
      <c r="X917" s="14" t="s">
        <v>5</v>
      </c>
      <c r="Y917" s="1052">
        <f>Y909+Y911+Y913+Y915</f>
        <v>287474.21400000004</v>
      </c>
      <c r="Z917" s="35"/>
      <c r="AA917" s="15"/>
      <c r="AB917" s="681" t="s">
        <v>9</v>
      </c>
      <c r="AC917" s="14"/>
      <c r="AD917" s="14" t="s">
        <v>5</v>
      </c>
      <c r="AE917" s="14"/>
      <c r="AF917" s="35"/>
      <c r="AG917" s="15"/>
      <c r="AH917" s="681" t="s">
        <v>9</v>
      </c>
      <c r="AI917" s="14"/>
      <c r="AJ917" s="14" t="s">
        <v>5</v>
      </c>
      <c r="AK917" s="14"/>
      <c r="AL917" s="35"/>
      <c r="AM917" s="15"/>
      <c r="AN917" s="681" t="s">
        <v>9</v>
      </c>
      <c r="AO917" s="14"/>
      <c r="AP917" s="14" t="s">
        <v>5</v>
      </c>
      <c r="AQ917" s="14"/>
      <c r="AR917" s="14"/>
    </row>
    <row r="918" spans="1:44" x14ac:dyDescent="0.25">
      <c r="A918" s="680"/>
      <c r="B918" s="680"/>
      <c r="C918" s="680"/>
      <c r="D918" s="680"/>
      <c r="E918" s="680"/>
      <c r="F918" s="680"/>
      <c r="G918" s="680"/>
      <c r="H918" s="680"/>
      <c r="I918" s="680"/>
      <c r="J918" s="682"/>
      <c r="K918" s="62">
        <f>K908</f>
        <v>52056</v>
      </c>
      <c r="L918" s="14" t="s">
        <v>8</v>
      </c>
      <c r="M918" s="1053"/>
      <c r="N918" s="31"/>
      <c r="O918" s="16"/>
      <c r="P918" s="682"/>
      <c r="Q918" s="62"/>
      <c r="R918" s="14" t="s">
        <v>8</v>
      </c>
      <c r="S918" s="62"/>
      <c r="T918" s="31"/>
      <c r="U918" s="16"/>
      <c r="V918" s="682"/>
      <c r="W918" s="62" t="e">
        <f>W910+W912+W914+#REF!</f>
        <v>#REF!</v>
      </c>
      <c r="X918" s="14" t="s">
        <v>8</v>
      </c>
      <c r="Y918" s="1053"/>
      <c r="Z918" s="31"/>
      <c r="AA918" s="16"/>
      <c r="AB918" s="682"/>
      <c r="AC918" s="14"/>
      <c r="AD918" s="14" t="s">
        <v>8</v>
      </c>
      <c r="AE918" s="14"/>
      <c r="AF918" s="31"/>
      <c r="AG918" s="16"/>
      <c r="AH918" s="682"/>
      <c r="AI918" s="14"/>
      <c r="AJ918" s="14" t="s">
        <v>8</v>
      </c>
      <c r="AK918" s="14"/>
      <c r="AL918" s="31"/>
      <c r="AM918" s="16"/>
      <c r="AN918" s="682"/>
      <c r="AO918" s="14"/>
      <c r="AP918" s="14" t="s">
        <v>8</v>
      </c>
      <c r="AQ918" s="14"/>
      <c r="AR918" s="14"/>
    </row>
    <row r="919" spans="1:44" ht="15" customHeight="1" x14ac:dyDescent="0.25">
      <c r="A919" s="680"/>
      <c r="B919" s="680"/>
      <c r="C919" s="680"/>
      <c r="D919" s="680"/>
      <c r="E919" s="680"/>
      <c r="F919" s="680"/>
      <c r="G919" s="680"/>
      <c r="H919" s="680"/>
      <c r="I919" s="680"/>
      <c r="J919" s="681" t="s">
        <v>41</v>
      </c>
      <c r="K919" s="62">
        <f>K899+K901+K903</f>
        <v>19.664000000000001</v>
      </c>
      <c r="L919" s="14" t="s">
        <v>5</v>
      </c>
      <c r="M919" s="1052">
        <f>M899+M901+M903+M905</f>
        <v>1278124.7120000001</v>
      </c>
      <c r="N919" s="31"/>
      <c r="O919" s="16"/>
      <c r="P919" s="681" t="s">
        <v>41</v>
      </c>
      <c r="Q919" s="62">
        <f>Q905</f>
        <v>3.3340000000000001</v>
      </c>
      <c r="R919" s="14" t="s">
        <v>5</v>
      </c>
      <c r="S919" s="1052">
        <f>S905</f>
        <v>165964.94200000001</v>
      </c>
      <c r="T919" s="31"/>
      <c r="U919" s="16"/>
      <c r="V919" s="681" t="s">
        <v>41</v>
      </c>
      <c r="W919" s="14"/>
      <c r="X919" s="14" t="s">
        <v>5</v>
      </c>
      <c r="Y919" s="14"/>
      <c r="Z919" s="31"/>
      <c r="AA919" s="16"/>
      <c r="AB919" s="681" t="s">
        <v>41</v>
      </c>
      <c r="AC919" s="14"/>
      <c r="AD919" s="14" t="s">
        <v>5</v>
      </c>
      <c r="AE919" s="14"/>
      <c r="AF919" s="31"/>
      <c r="AG919" s="16"/>
      <c r="AH919" s="681" t="s">
        <v>41</v>
      </c>
      <c r="AI919" s="14"/>
      <c r="AJ919" s="14" t="s">
        <v>5</v>
      </c>
      <c r="AK919" s="14"/>
      <c r="AL919" s="31"/>
      <c r="AM919" s="16"/>
      <c r="AN919" s="681" t="s">
        <v>41</v>
      </c>
      <c r="AO919" s="14"/>
      <c r="AP919" s="14" t="s">
        <v>5</v>
      </c>
      <c r="AQ919" s="14"/>
      <c r="AR919" s="14"/>
    </row>
    <row r="920" spans="1:44" x14ac:dyDescent="0.25">
      <c r="A920" s="680"/>
      <c r="B920" s="680"/>
      <c r="C920" s="680"/>
      <c r="D920" s="680"/>
      <c r="E920" s="680"/>
      <c r="F920" s="680"/>
      <c r="G920" s="680"/>
      <c r="H920" s="680"/>
      <c r="I920" s="680"/>
      <c r="J920" s="682"/>
      <c r="K920" s="62">
        <f>K900+K902</f>
        <v>145313</v>
      </c>
      <c r="L920" s="14" t="s">
        <v>8</v>
      </c>
      <c r="M920" s="1053"/>
      <c r="N920" s="31"/>
      <c r="O920" s="16"/>
      <c r="P920" s="682"/>
      <c r="Q920" s="62">
        <f>Q904+Q906</f>
        <v>100253</v>
      </c>
      <c r="R920" s="14" t="s">
        <v>8</v>
      </c>
      <c r="S920" s="1053"/>
      <c r="T920" s="31"/>
      <c r="U920" s="16"/>
      <c r="V920" s="682"/>
      <c r="W920" s="14"/>
      <c r="X920" s="14" t="s">
        <v>8</v>
      </c>
      <c r="Y920" s="14"/>
      <c r="Z920" s="31"/>
      <c r="AA920" s="16"/>
      <c r="AB920" s="682"/>
      <c r="AC920" s="14"/>
      <c r="AD920" s="14" t="s">
        <v>8</v>
      </c>
      <c r="AE920" s="14"/>
      <c r="AF920" s="31"/>
      <c r="AG920" s="16"/>
      <c r="AH920" s="682"/>
      <c r="AI920" s="14"/>
      <c r="AJ920" s="14" t="s">
        <v>8</v>
      </c>
      <c r="AK920" s="14"/>
      <c r="AL920" s="31"/>
      <c r="AM920" s="16"/>
      <c r="AN920" s="682"/>
      <c r="AO920" s="14"/>
      <c r="AP920" s="14" t="s">
        <v>8</v>
      </c>
      <c r="AQ920" s="14"/>
      <c r="AR920" s="14"/>
    </row>
    <row r="921" spans="1:44" x14ac:dyDescent="0.25">
      <c r="A921" s="680"/>
      <c r="B921" s="680"/>
      <c r="C921" s="680"/>
      <c r="D921" s="680"/>
      <c r="E921" s="680"/>
      <c r="F921" s="680"/>
      <c r="G921" s="680"/>
      <c r="H921" s="680"/>
      <c r="I921" s="680"/>
      <c r="J921" s="681" t="s">
        <v>42</v>
      </c>
      <c r="K921" s="14"/>
      <c r="L921" s="14" t="s">
        <v>5</v>
      </c>
      <c r="M921" s="14"/>
      <c r="N921" s="31"/>
      <c r="O921" s="16"/>
      <c r="P921" s="681" t="s">
        <v>42</v>
      </c>
      <c r="Q921" s="14"/>
      <c r="R921" s="14" t="s">
        <v>5</v>
      </c>
      <c r="S921" s="14"/>
      <c r="T921" s="31"/>
      <c r="U921" s="16"/>
      <c r="V921" s="681" t="s">
        <v>42</v>
      </c>
      <c r="W921" s="14"/>
      <c r="X921" s="14" t="s">
        <v>5</v>
      </c>
      <c r="Y921" s="14"/>
      <c r="Z921" s="31"/>
      <c r="AA921" s="16"/>
      <c r="AB921" s="681" t="s">
        <v>42</v>
      </c>
      <c r="AC921" s="14"/>
      <c r="AD921" s="14" t="s">
        <v>5</v>
      </c>
      <c r="AE921" s="14"/>
      <c r="AF921" s="31"/>
      <c r="AG921" s="16"/>
      <c r="AH921" s="681" t="s">
        <v>42</v>
      </c>
      <c r="AI921" s="14"/>
      <c r="AJ921" s="14" t="s">
        <v>5</v>
      </c>
      <c r="AK921" s="14"/>
      <c r="AL921" s="31"/>
      <c r="AM921" s="16"/>
      <c r="AN921" s="681" t="s">
        <v>42</v>
      </c>
      <c r="AO921" s="14"/>
      <c r="AP921" s="14" t="s">
        <v>5</v>
      </c>
      <c r="AQ921" s="14"/>
      <c r="AR921" s="14"/>
    </row>
    <row r="922" spans="1:44" x14ac:dyDescent="0.25">
      <c r="A922" s="680"/>
      <c r="B922" s="680"/>
      <c r="C922" s="680"/>
      <c r="D922" s="680"/>
      <c r="E922" s="680"/>
      <c r="F922" s="680"/>
      <c r="G922" s="680"/>
      <c r="H922" s="680"/>
      <c r="I922" s="680"/>
      <c r="J922" s="682"/>
      <c r="K922" s="14"/>
      <c r="L922" s="14" t="s">
        <v>8</v>
      </c>
      <c r="M922" s="14"/>
      <c r="N922" s="31"/>
      <c r="O922" s="16"/>
      <c r="P922" s="682"/>
      <c r="Q922" s="14"/>
      <c r="R922" s="14" t="s">
        <v>8</v>
      </c>
      <c r="S922" s="14"/>
      <c r="T922" s="31"/>
      <c r="U922" s="16"/>
      <c r="V922" s="682"/>
      <c r="W922" s="14"/>
      <c r="X922" s="14" t="s">
        <v>8</v>
      </c>
      <c r="Y922" s="14"/>
      <c r="Z922" s="31"/>
      <c r="AA922" s="16"/>
      <c r="AB922" s="682"/>
      <c r="AC922" s="14"/>
      <c r="AD922" s="14" t="s">
        <v>8</v>
      </c>
      <c r="AE922" s="14"/>
      <c r="AF922" s="31"/>
      <c r="AG922" s="16"/>
      <c r="AH922" s="682"/>
      <c r="AI922" s="14"/>
      <c r="AJ922" s="14" t="s">
        <v>8</v>
      </c>
      <c r="AK922" s="14"/>
      <c r="AL922" s="31"/>
      <c r="AM922" s="16"/>
      <c r="AN922" s="682"/>
      <c r="AO922" s="14"/>
      <c r="AP922" s="14" t="s">
        <v>8</v>
      </c>
      <c r="AQ922" s="14"/>
      <c r="AR922" s="14"/>
    </row>
    <row r="923" spans="1:44" x14ac:dyDescent="0.25">
      <c r="A923" s="680"/>
      <c r="B923" s="680"/>
      <c r="C923" s="680"/>
      <c r="D923" s="680"/>
      <c r="E923" s="680"/>
      <c r="F923" s="680"/>
      <c r="G923" s="680"/>
      <c r="H923" s="680"/>
      <c r="I923" s="680"/>
      <c r="J923" s="681" t="s">
        <v>43</v>
      </c>
      <c r="K923" s="14"/>
      <c r="L923" s="14" t="s">
        <v>5</v>
      </c>
      <c r="M923" s="14"/>
      <c r="N923" s="31"/>
      <c r="O923" s="16"/>
      <c r="P923" s="681" t="s">
        <v>43</v>
      </c>
      <c r="Q923" s="14"/>
      <c r="R923" s="14" t="s">
        <v>5</v>
      </c>
      <c r="S923" s="14"/>
      <c r="T923" s="31"/>
      <c r="U923" s="16"/>
      <c r="V923" s="681" t="s">
        <v>43</v>
      </c>
      <c r="W923" s="14"/>
      <c r="X923" s="14" t="s">
        <v>5</v>
      </c>
      <c r="Y923" s="14"/>
      <c r="Z923" s="31"/>
      <c r="AA923" s="16"/>
      <c r="AB923" s="681" t="s">
        <v>43</v>
      </c>
      <c r="AC923" s="14"/>
      <c r="AD923" s="14" t="s">
        <v>5</v>
      </c>
      <c r="AE923" s="14"/>
      <c r="AF923" s="31"/>
      <c r="AG923" s="16"/>
      <c r="AH923" s="681" t="s">
        <v>43</v>
      </c>
      <c r="AI923" s="14"/>
      <c r="AJ923" s="14" t="s">
        <v>5</v>
      </c>
      <c r="AK923" s="14"/>
      <c r="AL923" s="31"/>
      <c r="AM923" s="16"/>
      <c r="AN923" s="681" t="s">
        <v>43</v>
      </c>
      <c r="AO923" s="14"/>
      <c r="AP923" s="14" t="s">
        <v>5</v>
      </c>
      <c r="AQ923" s="14"/>
      <c r="AR923" s="14"/>
    </row>
    <row r="924" spans="1:44" x14ac:dyDescent="0.25">
      <c r="A924" s="680"/>
      <c r="B924" s="680"/>
      <c r="C924" s="680"/>
      <c r="D924" s="680"/>
      <c r="E924" s="680"/>
      <c r="F924" s="680"/>
      <c r="G924" s="680"/>
      <c r="H924" s="680"/>
      <c r="I924" s="680"/>
      <c r="J924" s="682"/>
      <c r="K924" s="14"/>
      <c r="L924" s="14" t="s">
        <v>8</v>
      </c>
      <c r="M924" s="14"/>
      <c r="N924" s="31"/>
      <c r="O924" s="16"/>
      <c r="P924" s="682"/>
      <c r="Q924" s="14"/>
      <c r="R924" s="14" t="s">
        <v>8</v>
      </c>
      <c r="S924" s="14"/>
      <c r="T924" s="31"/>
      <c r="U924" s="16"/>
      <c r="V924" s="682"/>
      <c r="W924" s="14"/>
      <c r="X924" s="14" t="s">
        <v>8</v>
      </c>
      <c r="Y924" s="14"/>
      <c r="Z924" s="31"/>
      <c r="AA924" s="16"/>
      <c r="AB924" s="682"/>
      <c r="AC924" s="14"/>
      <c r="AD924" s="14" t="s">
        <v>8</v>
      </c>
      <c r="AE924" s="14"/>
      <c r="AF924" s="31"/>
      <c r="AG924" s="16"/>
      <c r="AH924" s="682"/>
      <c r="AI924" s="14"/>
      <c r="AJ924" s="14" t="s">
        <v>8</v>
      </c>
      <c r="AK924" s="14"/>
      <c r="AL924" s="31"/>
      <c r="AM924" s="16"/>
      <c r="AN924" s="682"/>
      <c r="AO924" s="14"/>
      <c r="AP924" s="14" t="s">
        <v>8</v>
      </c>
      <c r="AQ924" s="14"/>
      <c r="AR924" s="14"/>
    </row>
    <row r="925" spans="1:44" x14ac:dyDescent="0.25">
      <c r="A925" s="680"/>
      <c r="B925" s="680"/>
      <c r="C925" s="680"/>
      <c r="D925" s="680"/>
      <c r="E925" s="680"/>
      <c r="F925" s="680"/>
      <c r="G925" s="680"/>
      <c r="H925" s="680"/>
      <c r="I925" s="680"/>
      <c r="J925" s="637" t="s">
        <v>10</v>
      </c>
      <c r="K925" s="14"/>
      <c r="L925" s="14" t="s">
        <v>8</v>
      </c>
      <c r="M925" s="637"/>
      <c r="N925" s="31"/>
      <c r="O925" s="16"/>
      <c r="P925" s="637" t="s">
        <v>10</v>
      </c>
      <c r="Q925" s="14"/>
      <c r="R925" s="14" t="s">
        <v>8</v>
      </c>
      <c r="S925" s="637"/>
      <c r="T925" s="31"/>
      <c r="U925" s="16"/>
      <c r="V925" s="637" t="s">
        <v>10</v>
      </c>
      <c r="W925" s="14"/>
      <c r="X925" s="14" t="s">
        <v>8</v>
      </c>
      <c r="Y925" s="637"/>
      <c r="Z925" s="31"/>
      <c r="AA925" s="16"/>
      <c r="AB925" s="637" t="s">
        <v>10</v>
      </c>
      <c r="AC925" s="14"/>
      <c r="AD925" s="14" t="s">
        <v>8</v>
      </c>
      <c r="AE925" s="637"/>
      <c r="AF925" s="31"/>
      <c r="AG925" s="16"/>
      <c r="AH925" s="637" t="s">
        <v>10</v>
      </c>
      <c r="AI925" s="14"/>
      <c r="AJ925" s="14" t="s">
        <v>8</v>
      </c>
      <c r="AK925" s="637"/>
      <c r="AL925" s="31"/>
      <c r="AM925" s="16"/>
      <c r="AN925" s="637" t="s">
        <v>10</v>
      </c>
      <c r="AO925" s="14"/>
      <c r="AP925" s="14" t="s">
        <v>8</v>
      </c>
      <c r="AQ925" s="637"/>
      <c r="AR925" s="637"/>
    </row>
    <row r="926" spans="1:44" x14ac:dyDescent="0.25">
      <c r="A926" s="680"/>
      <c r="B926" s="680"/>
      <c r="C926" s="680"/>
      <c r="D926" s="680"/>
      <c r="E926" s="680"/>
      <c r="F926" s="680"/>
      <c r="G926" s="680"/>
      <c r="H926" s="680"/>
      <c r="I926" s="680"/>
      <c r="J926" s="638"/>
      <c r="K926" s="14"/>
      <c r="L926" s="14" t="s">
        <v>5</v>
      </c>
      <c r="M926" s="638"/>
      <c r="N926" s="31"/>
      <c r="O926" s="16"/>
      <c r="P926" s="638"/>
      <c r="Q926" s="14"/>
      <c r="R926" s="14" t="s">
        <v>5</v>
      </c>
      <c r="S926" s="638"/>
      <c r="T926" s="31"/>
      <c r="U926" s="16"/>
      <c r="V926" s="638"/>
      <c r="W926" s="14"/>
      <c r="X926" s="14" t="s">
        <v>5</v>
      </c>
      <c r="Y926" s="638"/>
      <c r="Z926" s="31"/>
      <c r="AA926" s="16"/>
      <c r="AB926" s="638"/>
      <c r="AC926" s="14"/>
      <c r="AD926" s="14" t="s">
        <v>5</v>
      </c>
      <c r="AE926" s="638"/>
      <c r="AF926" s="31"/>
      <c r="AG926" s="16"/>
      <c r="AH926" s="638"/>
      <c r="AI926" s="14"/>
      <c r="AJ926" s="14" t="s">
        <v>5</v>
      </c>
      <c r="AK926" s="638"/>
      <c r="AL926" s="31"/>
      <c r="AM926" s="16"/>
      <c r="AN926" s="638"/>
      <c r="AO926" s="14"/>
      <c r="AP926" s="14" t="s">
        <v>5</v>
      </c>
      <c r="AQ926" s="638"/>
      <c r="AR926" s="638"/>
    </row>
    <row r="927" spans="1:44" ht="28.5" x14ac:dyDescent="0.25">
      <c r="A927" s="680"/>
      <c r="B927" s="680"/>
      <c r="C927" s="680"/>
      <c r="D927" s="680"/>
      <c r="E927" s="680"/>
      <c r="F927" s="680"/>
      <c r="G927" s="680"/>
      <c r="H927" s="680"/>
      <c r="I927" s="680"/>
      <c r="J927" s="13" t="s">
        <v>11</v>
      </c>
      <c r="K927" s="14"/>
      <c r="L927" s="14" t="s">
        <v>12</v>
      </c>
      <c r="M927" s="14"/>
      <c r="N927" s="31"/>
      <c r="O927" s="16"/>
      <c r="P927" s="13" t="s">
        <v>11</v>
      </c>
      <c r="Q927" s="14"/>
      <c r="R927" s="14" t="s">
        <v>12</v>
      </c>
      <c r="S927" s="14"/>
      <c r="T927" s="31"/>
      <c r="U927" s="16"/>
      <c r="V927" s="13" t="s">
        <v>11</v>
      </c>
      <c r="W927" s="14"/>
      <c r="X927" s="14" t="s">
        <v>12</v>
      </c>
      <c r="Y927" s="14"/>
      <c r="Z927" s="31"/>
      <c r="AA927" s="16"/>
      <c r="AB927" s="13" t="s">
        <v>11</v>
      </c>
      <c r="AC927" s="14"/>
      <c r="AD927" s="14" t="s">
        <v>12</v>
      </c>
      <c r="AE927" s="14"/>
      <c r="AF927" s="31"/>
      <c r="AG927" s="16"/>
      <c r="AH927" s="13" t="s">
        <v>11</v>
      </c>
      <c r="AI927" s="14"/>
      <c r="AJ927" s="14" t="s">
        <v>12</v>
      </c>
      <c r="AK927" s="14"/>
      <c r="AL927" s="31"/>
      <c r="AM927" s="16"/>
      <c r="AN927" s="13" t="s">
        <v>11</v>
      </c>
      <c r="AO927" s="14"/>
      <c r="AP927" s="14" t="s">
        <v>12</v>
      </c>
      <c r="AQ927" s="14"/>
      <c r="AR927" s="14"/>
    </row>
    <row r="928" spans="1:44" ht="15" customHeight="1" x14ac:dyDescent="0.25">
      <c r="A928" s="680"/>
      <c r="B928" s="680"/>
      <c r="C928" s="680"/>
      <c r="D928" s="680"/>
      <c r="E928" s="680"/>
      <c r="F928" s="680"/>
      <c r="G928" s="680"/>
      <c r="H928" s="680"/>
      <c r="I928" s="680"/>
      <c r="J928" s="13" t="s">
        <v>44</v>
      </c>
      <c r="K928" s="14"/>
      <c r="L928" s="14" t="s">
        <v>12</v>
      </c>
      <c r="M928" s="14"/>
      <c r="N928" s="31"/>
      <c r="O928" s="16"/>
      <c r="P928" s="13" t="s">
        <v>44</v>
      </c>
      <c r="Q928" s="14"/>
      <c r="R928" s="14" t="s">
        <v>12</v>
      </c>
      <c r="S928" s="14"/>
      <c r="T928" s="31"/>
      <c r="U928" s="16"/>
      <c r="V928" s="13" t="s">
        <v>44</v>
      </c>
      <c r="W928" s="14"/>
      <c r="X928" s="14" t="s">
        <v>12</v>
      </c>
      <c r="Y928" s="14"/>
      <c r="Z928" s="31"/>
      <c r="AA928" s="16"/>
      <c r="AB928" s="13" t="s">
        <v>44</v>
      </c>
      <c r="AC928" s="14"/>
      <c r="AD928" s="14" t="s">
        <v>12</v>
      </c>
      <c r="AE928" s="14"/>
      <c r="AF928" s="31"/>
      <c r="AG928" s="16"/>
      <c r="AH928" s="13" t="s">
        <v>44</v>
      </c>
      <c r="AI928" s="14"/>
      <c r="AJ928" s="14" t="s">
        <v>12</v>
      </c>
      <c r="AK928" s="14"/>
      <c r="AL928" s="31"/>
      <c r="AM928" s="16"/>
      <c r="AN928" s="13" t="s">
        <v>44</v>
      </c>
      <c r="AO928" s="14"/>
      <c r="AP928" s="14" t="s">
        <v>12</v>
      </c>
      <c r="AQ928" s="14"/>
      <c r="AR928" s="14"/>
    </row>
    <row r="929" spans="1:300" ht="15" customHeight="1" x14ac:dyDescent="0.25">
      <c r="A929" s="680"/>
      <c r="B929" s="680"/>
      <c r="C929" s="680"/>
      <c r="D929" s="680"/>
      <c r="E929" s="680"/>
      <c r="F929" s="680"/>
      <c r="G929" s="680"/>
      <c r="H929" s="680"/>
      <c r="I929" s="680"/>
      <c r="J929" s="13" t="s">
        <v>13</v>
      </c>
      <c r="K929" s="14"/>
      <c r="L929" s="14" t="s">
        <v>14</v>
      </c>
      <c r="M929" s="14"/>
      <c r="N929" s="31"/>
      <c r="O929" s="16"/>
      <c r="P929" s="13" t="s">
        <v>13</v>
      </c>
      <c r="Q929" s="14"/>
      <c r="R929" s="14" t="s">
        <v>14</v>
      </c>
      <c r="S929" s="14"/>
      <c r="T929" s="31"/>
      <c r="U929" s="16"/>
      <c r="V929" s="13" t="s">
        <v>13</v>
      </c>
      <c r="W929" s="14"/>
      <c r="X929" s="14" t="s">
        <v>14</v>
      </c>
      <c r="Y929" s="14"/>
      <c r="Z929" s="31"/>
      <c r="AA929" s="16"/>
      <c r="AB929" s="13" t="s">
        <v>13</v>
      </c>
      <c r="AC929" s="14"/>
      <c r="AD929" s="14" t="s">
        <v>14</v>
      </c>
      <c r="AE929" s="14"/>
      <c r="AF929" s="31"/>
      <c r="AG929" s="16"/>
      <c r="AH929" s="13" t="s">
        <v>13</v>
      </c>
      <c r="AI929" s="14"/>
      <c r="AJ929" s="14" t="s">
        <v>14</v>
      </c>
      <c r="AK929" s="14"/>
      <c r="AL929" s="31"/>
      <c r="AM929" s="16"/>
      <c r="AN929" s="13" t="s">
        <v>13</v>
      </c>
      <c r="AO929" s="14"/>
      <c r="AP929" s="14" t="s">
        <v>14</v>
      </c>
      <c r="AQ929" s="14"/>
      <c r="AR929" s="14"/>
    </row>
    <row r="930" spans="1:300" ht="15" customHeight="1" x14ac:dyDescent="0.25">
      <c r="A930" s="680"/>
      <c r="B930" s="680"/>
      <c r="C930" s="680"/>
      <c r="D930" s="680"/>
      <c r="E930" s="680"/>
      <c r="F930" s="680"/>
      <c r="G930" s="680"/>
      <c r="H930" s="680"/>
      <c r="I930" s="680"/>
      <c r="J930" s="13" t="s">
        <v>15</v>
      </c>
      <c r="K930" s="14"/>
      <c r="L930" s="14" t="s">
        <v>8</v>
      </c>
      <c r="M930" s="14"/>
      <c r="N930" s="31"/>
      <c r="O930" s="16"/>
      <c r="P930" s="13" t="s">
        <v>15</v>
      </c>
      <c r="Q930" s="14"/>
      <c r="R930" s="14" t="s">
        <v>8</v>
      </c>
      <c r="S930" s="14"/>
      <c r="T930" s="31"/>
      <c r="U930" s="16"/>
      <c r="V930" s="13" t="s">
        <v>15</v>
      </c>
      <c r="W930" s="14"/>
      <c r="X930" s="14" t="s">
        <v>8</v>
      </c>
      <c r="Y930" s="14"/>
      <c r="Z930" s="31"/>
      <c r="AA930" s="16"/>
      <c r="AB930" s="13" t="s">
        <v>15</v>
      </c>
      <c r="AC930" s="14"/>
      <c r="AD930" s="14" t="s">
        <v>8</v>
      </c>
      <c r="AE930" s="14"/>
      <c r="AF930" s="31"/>
      <c r="AG930" s="16"/>
      <c r="AH930" s="13" t="s">
        <v>15</v>
      </c>
      <c r="AI930" s="14"/>
      <c r="AJ930" s="14" t="s">
        <v>8</v>
      </c>
      <c r="AK930" s="14"/>
      <c r="AL930" s="31"/>
      <c r="AM930" s="16"/>
      <c r="AN930" s="13" t="s">
        <v>15</v>
      </c>
      <c r="AO930" s="14"/>
      <c r="AP930" s="14" t="s">
        <v>8</v>
      </c>
      <c r="AQ930" s="14"/>
      <c r="AR930" s="14"/>
    </row>
    <row r="931" spans="1:300" ht="15" customHeight="1" x14ac:dyDescent="0.25">
      <c r="A931" s="680"/>
      <c r="B931" s="680"/>
      <c r="C931" s="680"/>
      <c r="D931" s="680"/>
      <c r="E931" s="680"/>
      <c r="F931" s="680"/>
      <c r="G931" s="680"/>
      <c r="H931" s="680"/>
      <c r="I931" s="680"/>
      <c r="J931" s="13" t="s">
        <v>16</v>
      </c>
      <c r="K931" s="14"/>
      <c r="L931" s="14"/>
      <c r="M931" s="14"/>
      <c r="N931" s="31"/>
      <c r="O931" s="16"/>
      <c r="P931" s="13" t="s">
        <v>16</v>
      </c>
      <c r="Q931" s="14"/>
      <c r="R931" s="14"/>
      <c r="S931" s="14"/>
      <c r="T931" s="31"/>
      <c r="U931" s="16"/>
      <c r="V931" s="13" t="s">
        <v>16</v>
      </c>
      <c r="W931" s="14"/>
      <c r="X931" s="14"/>
      <c r="Y931" s="14"/>
      <c r="Z931" s="31"/>
      <c r="AA931" s="16"/>
      <c r="AB931" s="13" t="s">
        <v>16</v>
      </c>
      <c r="AC931" s="14"/>
      <c r="AD931" s="14"/>
      <c r="AE931" s="14"/>
      <c r="AF931" s="31"/>
      <c r="AG931" s="16"/>
      <c r="AH931" s="13" t="s">
        <v>16</v>
      </c>
      <c r="AI931" s="14"/>
      <c r="AJ931" s="14"/>
      <c r="AK931" s="14"/>
      <c r="AL931" s="31"/>
      <c r="AM931" s="16"/>
      <c r="AN931" s="13" t="s">
        <v>16</v>
      </c>
      <c r="AO931" s="14"/>
      <c r="AP931" s="14"/>
      <c r="AQ931" s="14"/>
      <c r="AR931" s="14"/>
    </row>
    <row r="932" spans="1:300" ht="28.5" x14ac:dyDescent="0.25">
      <c r="A932" s="680"/>
      <c r="B932" s="680"/>
      <c r="C932" s="680"/>
      <c r="D932" s="680"/>
      <c r="E932" s="680"/>
      <c r="F932" s="680"/>
      <c r="G932" s="680"/>
      <c r="H932" s="680"/>
      <c r="I932" s="680"/>
      <c r="J932" s="13" t="s">
        <v>46</v>
      </c>
      <c r="K932" s="14"/>
      <c r="L932" s="14" t="s">
        <v>14</v>
      </c>
      <c r="M932" s="14"/>
      <c r="N932" s="31"/>
      <c r="O932" s="30"/>
      <c r="P932" s="13" t="s">
        <v>46</v>
      </c>
      <c r="Q932" s="14"/>
      <c r="R932" s="14" t="s">
        <v>14</v>
      </c>
      <c r="S932" s="14"/>
      <c r="T932" s="31"/>
      <c r="U932" s="30"/>
      <c r="V932" s="13" t="s">
        <v>46</v>
      </c>
      <c r="W932" s="14"/>
      <c r="X932" s="14" t="s">
        <v>14</v>
      </c>
      <c r="Y932" s="14"/>
      <c r="Z932" s="31"/>
      <c r="AA932" s="30"/>
      <c r="AB932" s="13" t="s">
        <v>46</v>
      </c>
      <c r="AC932" s="14"/>
      <c r="AD932" s="14" t="s">
        <v>14</v>
      </c>
      <c r="AE932" s="14"/>
      <c r="AF932" s="31"/>
      <c r="AG932" s="30"/>
      <c r="AH932" s="13" t="s">
        <v>46</v>
      </c>
      <c r="AI932" s="14"/>
      <c r="AJ932" s="14" t="s">
        <v>14</v>
      </c>
      <c r="AK932" s="14"/>
      <c r="AL932" s="31"/>
      <c r="AM932" s="30"/>
      <c r="AN932" s="13" t="s">
        <v>46</v>
      </c>
      <c r="AO932" s="14"/>
      <c r="AP932" s="14" t="s">
        <v>14</v>
      </c>
      <c r="AQ932" s="14"/>
      <c r="AR932" s="14"/>
    </row>
    <row r="933" spans="1:300" ht="15" customHeight="1" x14ac:dyDescent="0.25">
      <c r="A933" s="680"/>
      <c r="B933" s="680"/>
      <c r="C933" s="680"/>
      <c r="D933" s="680"/>
      <c r="E933" s="680"/>
      <c r="F933" s="680"/>
      <c r="G933" s="680"/>
      <c r="H933" s="680"/>
      <c r="I933" s="680"/>
      <c r="J933" s="13" t="s">
        <v>45</v>
      </c>
      <c r="K933" s="14"/>
      <c r="L933" s="14"/>
      <c r="M933" s="14"/>
      <c r="N933" s="31"/>
      <c r="O933" s="30"/>
      <c r="P933" s="13" t="s">
        <v>45</v>
      </c>
      <c r="Q933" s="14"/>
      <c r="R933" s="14"/>
      <c r="S933" s="14"/>
      <c r="T933" s="31"/>
      <c r="U933" s="30"/>
      <c r="V933" s="13" t="s">
        <v>45</v>
      </c>
      <c r="W933" s="14"/>
      <c r="X933" s="14"/>
      <c r="Y933" s="14"/>
      <c r="Z933" s="31"/>
      <c r="AA933" s="30"/>
      <c r="AB933" s="13" t="s">
        <v>45</v>
      </c>
      <c r="AC933" s="14"/>
      <c r="AD933" s="14"/>
      <c r="AE933" s="14"/>
      <c r="AF933" s="31"/>
      <c r="AG933" s="30"/>
      <c r="AH933" s="13" t="s">
        <v>45</v>
      </c>
      <c r="AI933" s="14"/>
      <c r="AJ933" s="14"/>
      <c r="AK933" s="14"/>
      <c r="AL933" s="31"/>
      <c r="AM933" s="30"/>
      <c r="AN933" s="13" t="s">
        <v>45</v>
      </c>
      <c r="AO933" s="14"/>
      <c r="AP933" s="14"/>
      <c r="AQ933" s="14"/>
      <c r="AR933" s="14"/>
    </row>
    <row r="934" spans="1:300" x14ac:dyDescent="0.25">
      <c r="A934" s="1066" t="s">
        <v>21</v>
      </c>
      <c r="B934" s="1067"/>
      <c r="C934" s="1067"/>
      <c r="D934" s="1067"/>
      <c r="E934" s="1067"/>
      <c r="F934" s="1067"/>
      <c r="G934" s="1067"/>
      <c r="H934" s="1067"/>
      <c r="I934" s="1067"/>
      <c r="J934" s="1067"/>
      <c r="K934" s="1067"/>
      <c r="L934" s="1067"/>
      <c r="M934" s="1067"/>
      <c r="N934" s="1067"/>
      <c r="O934" s="1067"/>
      <c r="P934" s="1067"/>
      <c r="Q934" s="1067"/>
      <c r="R934" s="106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</row>
    <row r="935" spans="1:300" ht="30" customHeight="1" x14ac:dyDescent="0.25">
      <c r="A935" s="1061">
        <v>1</v>
      </c>
      <c r="B935" s="1061">
        <v>389799</v>
      </c>
      <c r="C935" s="1063" t="s">
        <v>100</v>
      </c>
      <c r="D935" s="1058">
        <v>12</v>
      </c>
      <c r="E935" s="1060">
        <v>84000</v>
      </c>
      <c r="F935" s="1058">
        <v>12</v>
      </c>
      <c r="G935" s="1060">
        <v>84000</v>
      </c>
      <c r="H935" s="627" t="s">
        <v>81</v>
      </c>
      <c r="I935" s="627" t="s">
        <v>73</v>
      </c>
      <c r="J935" s="626" t="s">
        <v>9</v>
      </c>
      <c r="K935" s="359">
        <v>2</v>
      </c>
      <c r="L935" s="361" t="s">
        <v>5</v>
      </c>
      <c r="M935" s="630">
        <v>27775</v>
      </c>
      <c r="N935" s="627" t="s">
        <v>81</v>
      </c>
      <c r="O935" s="627" t="s">
        <v>73</v>
      </c>
      <c r="P935" s="626" t="s">
        <v>9</v>
      </c>
      <c r="Q935" s="359">
        <v>2</v>
      </c>
      <c r="R935" s="361" t="s">
        <v>5</v>
      </c>
      <c r="S935" s="630">
        <v>27775</v>
      </c>
      <c r="T935" s="580"/>
      <c r="U935" s="580"/>
      <c r="V935" s="580"/>
      <c r="W935" s="582"/>
      <c r="X935" s="582"/>
      <c r="Y935" s="580"/>
      <c r="Z935" s="580"/>
      <c r="AA935" s="580"/>
      <c r="AB935" s="580"/>
      <c r="AC935" s="580"/>
      <c r="AD935" s="580"/>
      <c r="AE935" s="580"/>
      <c r="AF935" s="580"/>
      <c r="AG935" s="580"/>
      <c r="AH935" s="580"/>
      <c r="AI935" s="580"/>
      <c r="AJ935" s="580"/>
      <c r="AK935" s="580"/>
      <c r="AL935" s="580"/>
      <c r="AM935" s="580"/>
      <c r="AN935" s="580"/>
      <c r="AO935" s="580"/>
      <c r="AP935" s="580"/>
      <c r="AQ935" s="580"/>
      <c r="AR935" s="1069"/>
      <c r="AS935" s="173">
        <f>SUM(K935)</f>
        <v>2</v>
      </c>
      <c r="AT935" s="174">
        <f>SUM(K935+Q935+W935+AC935+AI935+AO935)</f>
        <v>4</v>
      </c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  <c r="JY935" s="1"/>
      <c r="JZ935" s="1"/>
      <c r="KA935" s="1"/>
      <c r="KB935" s="1"/>
      <c r="KC935" s="1"/>
      <c r="KD935" s="1"/>
      <c r="KE935" s="1"/>
      <c r="KF935" s="1"/>
      <c r="KG935" s="1"/>
      <c r="KH935" s="1"/>
      <c r="KI935" s="1"/>
      <c r="KJ935" s="1"/>
      <c r="KK935" s="1"/>
      <c r="KL935" s="1"/>
      <c r="KM935" s="1"/>
      <c r="KN935" s="1"/>
    </row>
    <row r="936" spans="1:300" ht="30" customHeight="1" x14ac:dyDescent="0.25">
      <c r="A936" s="1062"/>
      <c r="B936" s="1062"/>
      <c r="C936" s="1064"/>
      <c r="D936" s="1059"/>
      <c r="E936" s="1060"/>
      <c r="F936" s="1059"/>
      <c r="G936" s="1060"/>
      <c r="H936" s="628"/>
      <c r="I936" s="628"/>
      <c r="J936" s="626"/>
      <c r="K936" s="359">
        <v>14000</v>
      </c>
      <c r="L936" s="361" t="s">
        <v>6</v>
      </c>
      <c r="M936" s="631"/>
      <c r="N936" s="628"/>
      <c r="O936" s="628"/>
      <c r="P936" s="626"/>
      <c r="Q936" s="359">
        <v>14000</v>
      </c>
      <c r="R936" s="361" t="s">
        <v>6</v>
      </c>
      <c r="S936" s="631"/>
      <c r="T936" s="581"/>
      <c r="U936" s="581"/>
      <c r="V936" s="581"/>
      <c r="W936" s="583"/>
      <c r="X936" s="583"/>
      <c r="Y936" s="581"/>
      <c r="Z936" s="581"/>
      <c r="AA936" s="581"/>
      <c r="AB936" s="581"/>
      <c r="AC936" s="581"/>
      <c r="AD936" s="581"/>
      <c r="AE936" s="581"/>
      <c r="AF936" s="581"/>
      <c r="AG936" s="581"/>
      <c r="AH936" s="581"/>
      <c r="AI936" s="581"/>
      <c r="AJ936" s="581"/>
      <c r="AK936" s="581"/>
      <c r="AL936" s="581"/>
      <c r="AM936" s="581"/>
      <c r="AN936" s="581"/>
      <c r="AO936" s="581"/>
      <c r="AP936" s="581"/>
      <c r="AQ936" s="581"/>
      <c r="AR936" s="1070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  <c r="JY936" s="1"/>
      <c r="JZ936" s="1"/>
      <c r="KA936" s="1"/>
      <c r="KB936" s="1"/>
      <c r="KC936" s="1"/>
      <c r="KD936" s="1"/>
      <c r="KE936" s="1"/>
      <c r="KF936" s="1"/>
      <c r="KG936" s="1"/>
      <c r="KH936" s="1"/>
      <c r="KI936" s="1"/>
      <c r="KJ936" s="1"/>
      <c r="KK936" s="1"/>
      <c r="KL936" s="1"/>
      <c r="KM936" s="1"/>
      <c r="KN936" s="1"/>
    </row>
    <row r="937" spans="1:300" s="45" customFormat="1" ht="48.75" customHeight="1" x14ac:dyDescent="0.25">
      <c r="A937" s="1055" t="s">
        <v>63</v>
      </c>
      <c r="B937" s="1056"/>
      <c r="C937" s="1057"/>
      <c r="D937" s="424">
        <f>D935</f>
        <v>12</v>
      </c>
      <c r="E937" s="425">
        <f>E935</f>
        <v>84000</v>
      </c>
      <c r="F937" s="424">
        <f>F935</f>
        <v>12</v>
      </c>
      <c r="G937" s="425">
        <f>G935</f>
        <v>84000</v>
      </c>
      <c r="H937" s="426"/>
      <c r="I937" s="426"/>
      <c r="J937" s="426"/>
      <c r="K937" s="426"/>
      <c r="L937" s="426"/>
      <c r="M937" s="425">
        <f>M935</f>
        <v>27775</v>
      </c>
      <c r="N937" s="426"/>
      <c r="O937" s="426"/>
      <c r="P937" s="426"/>
      <c r="Q937" s="426"/>
      <c r="R937" s="426"/>
      <c r="S937" s="425">
        <f>S935</f>
        <v>27775</v>
      </c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4"/>
      <c r="BQ937" s="44"/>
      <c r="BR937" s="44"/>
      <c r="BS937" s="44"/>
      <c r="BT937" s="44"/>
      <c r="BU937" s="44"/>
      <c r="BV937" s="44"/>
      <c r="BW937" s="44"/>
      <c r="BX937" s="44"/>
      <c r="BY937" s="44"/>
      <c r="BZ937" s="44"/>
      <c r="CA937" s="44"/>
      <c r="CB937" s="44"/>
      <c r="CC937" s="44"/>
      <c r="CD937" s="44"/>
      <c r="CE937" s="44"/>
      <c r="CF937" s="44"/>
      <c r="CG937" s="44"/>
      <c r="CH937" s="44"/>
    </row>
    <row r="938" spans="1:300" x14ac:dyDescent="0.25">
      <c r="A938" s="271" t="s">
        <v>22</v>
      </c>
      <c r="B938" s="272"/>
      <c r="C938" s="272"/>
      <c r="D938" s="272"/>
      <c r="E938" s="272"/>
      <c r="F938" s="272"/>
      <c r="G938" s="272"/>
      <c r="H938" s="272"/>
      <c r="I938" s="273"/>
      <c r="J938" s="681" t="s">
        <v>9</v>
      </c>
      <c r="K938" s="62">
        <f>SUM(K935)</f>
        <v>2</v>
      </c>
      <c r="L938" s="14" t="s">
        <v>5</v>
      </c>
      <c r="M938" s="1052">
        <f>SUM(M935)</f>
        <v>27775</v>
      </c>
      <c r="N938" s="35"/>
      <c r="O938" s="15"/>
      <c r="P938" s="681" t="s">
        <v>9</v>
      </c>
      <c r="Q938" s="62">
        <f>SUM(Q935)</f>
        <v>2</v>
      </c>
      <c r="R938" s="14" t="s">
        <v>5</v>
      </c>
      <c r="S938" s="1052">
        <f>SUM(S935)</f>
        <v>27775</v>
      </c>
      <c r="T938" s="35"/>
      <c r="U938" s="15"/>
      <c r="V938" s="681" t="s">
        <v>9</v>
      </c>
      <c r="W938" s="14"/>
      <c r="X938" s="14" t="s">
        <v>5</v>
      </c>
      <c r="Y938" s="14"/>
      <c r="Z938" s="35"/>
      <c r="AA938" s="15"/>
      <c r="AB938" s="681" t="s">
        <v>9</v>
      </c>
      <c r="AC938" s="14"/>
      <c r="AD938" s="14" t="s">
        <v>5</v>
      </c>
      <c r="AE938" s="14"/>
      <c r="AF938" s="35"/>
      <c r="AG938" s="15"/>
      <c r="AH938" s="681" t="s">
        <v>9</v>
      </c>
      <c r="AI938" s="14"/>
      <c r="AJ938" s="14" t="s">
        <v>5</v>
      </c>
      <c r="AK938" s="14"/>
      <c r="AL938" s="35"/>
      <c r="AM938" s="15"/>
      <c r="AN938" s="681" t="s">
        <v>9</v>
      </c>
      <c r="AO938" s="14"/>
      <c r="AP938" s="14" t="s">
        <v>5</v>
      </c>
      <c r="AQ938" s="14"/>
      <c r="AR938" s="14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  <c r="JY938" s="1"/>
      <c r="JZ938" s="1"/>
      <c r="KA938" s="1"/>
      <c r="KB938" s="1"/>
      <c r="KC938" s="1"/>
      <c r="KD938" s="1"/>
      <c r="KE938" s="1"/>
      <c r="KF938" s="1"/>
      <c r="KG938" s="1"/>
      <c r="KH938" s="1"/>
      <c r="KI938" s="1"/>
      <c r="KJ938" s="1"/>
      <c r="KK938" s="1"/>
      <c r="KL938" s="1"/>
      <c r="KM938" s="1"/>
      <c r="KN938" s="1"/>
    </row>
    <row r="939" spans="1:300" x14ac:dyDescent="0.25">
      <c r="A939" s="274"/>
      <c r="B939" s="275"/>
      <c r="C939" s="275"/>
      <c r="D939" s="275"/>
      <c r="E939" s="275"/>
      <c r="F939" s="275"/>
      <c r="G939" s="275"/>
      <c r="H939" s="275"/>
      <c r="I939" s="276"/>
      <c r="J939" s="682"/>
      <c r="K939" s="62">
        <f>SUM(K936)</f>
        <v>14000</v>
      </c>
      <c r="L939" s="14" t="s">
        <v>8</v>
      </c>
      <c r="M939" s="638"/>
      <c r="N939" s="31"/>
      <c r="O939" s="16"/>
      <c r="P939" s="682"/>
      <c r="Q939" s="62">
        <f>SUM(Q936)</f>
        <v>14000</v>
      </c>
      <c r="R939" s="14" t="s">
        <v>8</v>
      </c>
      <c r="S939" s="638"/>
      <c r="T939" s="31"/>
      <c r="U939" s="16"/>
      <c r="V939" s="682"/>
      <c r="W939" s="14"/>
      <c r="X939" s="14" t="s">
        <v>8</v>
      </c>
      <c r="Y939" s="14"/>
      <c r="Z939" s="31"/>
      <c r="AA939" s="16"/>
      <c r="AB939" s="682"/>
      <c r="AC939" s="14"/>
      <c r="AD939" s="14" t="s">
        <v>8</v>
      </c>
      <c r="AE939" s="14"/>
      <c r="AF939" s="31"/>
      <c r="AG939" s="16"/>
      <c r="AH939" s="682"/>
      <c r="AI939" s="14"/>
      <c r="AJ939" s="14" t="s">
        <v>8</v>
      </c>
      <c r="AK939" s="14"/>
      <c r="AL939" s="31"/>
      <c r="AM939" s="16"/>
      <c r="AN939" s="682"/>
      <c r="AO939" s="14"/>
      <c r="AP939" s="14" t="s">
        <v>8</v>
      </c>
      <c r="AQ939" s="14"/>
      <c r="AR939" s="14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  <c r="JY939" s="1"/>
      <c r="JZ939" s="1"/>
      <c r="KA939" s="1"/>
      <c r="KB939" s="1"/>
      <c r="KC939" s="1"/>
      <c r="KD939" s="1"/>
      <c r="KE939" s="1"/>
      <c r="KF939" s="1"/>
      <c r="KG939" s="1"/>
      <c r="KH939" s="1"/>
      <c r="KI939" s="1"/>
      <c r="KJ939" s="1"/>
      <c r="KK939" s="1"/>
      <c r="KL939" s="1"/>
      <c r="KM939" s="1"/>
      <c r="KN939" s="1"/>
    </row>
    <row r="940" spans="1:300" x14ac:dyDescent="0.25">
      <c r="A940" s="274"/>
      <c r="B940" s="275"/>
      <c r="C940" s="275"/>
      <c r="D940" s="275"/>
      <c r="E940" s="275"/>
      <c r="F940" s="275"/>
      <c r="G940" s="275"/>
      <c r="H940" s="275"/>
      <c r="I940" s="276"/>
      <c r="J940" s="681" t="s">
        <v>41</v>
      </c>
      <c r="K940" s="14"/>
      <c r="L940" s="14" t="s">
        <v>5</v>
      </c>
      <c r="M940" s="14"/>
      <c r="N940" s="31"/>
      <c r="O940" s="16"/>
      <c r="P940" s="681" t="s">
        <v>41</v>
      </c>
      <c r="Q940" s="14"/>
      <c r="R940" s="14" t="s">
        <v>5</v>
      </c>
      <c r="S940" s="14"/>
      <c r="T940" s="31"/>
      <c r="U940" s="16"/>
      <c r="V940" s="681" t="s">
        <v>41</v>
      </c>
      <c r="W940" s="14"/>
      <c r="X940" s="14" t="s">
        <v>5</v>
      </c>
      <c r="Y940" s="14"/>
      <c r="Z940" s="31"/>
      <c r="AA940" s="16"/>
      <c r="AB940" s="681" t="s">
        <v>41</v>
      </c>
      <c r="AC940" s="14"/>
      <c r="AD940" s="14" t="s">
        <v>5</v>
      </c>
      <c r="AE940" s="14"/>
      <c r="AF940" s="31"/>
      <c r="AG940" s="16"/>
      <c r="AH940" s="681" t="s">
        <v>41</v>
      </c>
      <c r="AI940" s="14"/>
      <c r="AJ940" s="14" t="s">
        <v>5</v>
      </c>
      <c r="AK940" s="14"/>
      <c r="AL940" s="31"/>
      <c r="AM940" s="16"/>
      <c r="AN940" s="681" t="s">
        <v>41</v>
      </c>
      <c r="AO940" s="14"/>
      <c r="AP940" s="14" t="s">
        <v>5</v>
      </c>
      <c r="AQ940" s="14"/>
      <c r="AR940" s="14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  <c r="JY940" s="1"/>
      <c r="JZ940" s="1"/>
      <c r="KA940" s="1"/>
      <c r="KB940" s="1"/>
      <c r="KC940" s="1"/>
      <c r="KD940" s="1"/>
      <c r="KE940" s="1"/>
      <c r="KF940" s="1"/>
      <c r="KG940" s="1"/>
      <c r="KH940" s="1"/>
      <c r="KI940" s="1"/>
      <c r="KJ940" s="1"/>
      <c r="KK940" s="1"/>
      <c r="KL940" s="1"/>
      <c r="KM940" s="1"/>
      <c r="KN940" s="1"/>
    </row>
    <row r="941" spans="1:300" x14ac:dyDescent="0.25">
      <c r="A941" s="274"/>
      <c r="B941" s="275"/>
      <c r="C941" s="275"/>
      <c r="D941" s="275"/>
      <c r="E941" s="275"/>
      <c r="F941" s="275"/>
      <c r="G941" s="275"/>
      <c r="H941" s="275"/>
      <c r="I941" s="276"/>
      <c r="J941" s="682"/>
      <c r="K941" s="14"/>
      <c r="L941" s="14" t="s">
        <v>8</v>
      </c>
      <c r="M941" s="14"/>
      <c r="N941" s="31"/>
      <c r="O941" s="16"/>
      <c r="P941" s="682"/>
      <c r="Q941" s="14"/>
      <c r="R941" s="14" t="s">
        <v>8</v>
      </c>
      <c r="S941" s="14"/>
      <c r="T941" s="31"/>
      <c r="U941" s="16"/>
      <c r="V941" s="682"/>
      <c r="W941" s="14"/>
      <c r="X941" s="14" t="s">
        <v>8</v>
      </c>
      <c r="Y941" s="14"/>
      <c r="Z941" s="31"/>
      <c r="AA941" s="16"/>
      <c r="AB941" s="682"/>
      <c r="AC941" s="14"/>
      <c r="AD941" s="14" t="s">
        <v>8</v>
      </c>
      <c r="AE941" s="14"/>
      <c r="AF941" s="31"/>
      <c r="AG941" s="16"/>
      <c r="AH941" s="682"/>
      <c r="AI941" s="14"/>
      <c r="AJ941" s="14" t="s">
        <v>8</v>
      </c>
      <c r="AK941" s="14"/>
      <c r="AL941" s="31"/>
      <c r="AM941" s="16"/>
      <c r="AN941" s="682"/>
      <c r="AO941" s="14"/>
      <c r="AP941" s="14" t="s">
        <v>8</v>
      </c>
      <c r="AQ941" s="14"/>
      <c r="AR941" s="14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  <c r="JY941" s="1"/>
      <c r="JZ941" s="1"/>
      <c r="KA941" s="1"/>
      <c r="KB941" s="1"/>
      <c r="KC941" s="1"/>
      <c r="KD941" s="1"/>
      <c r="KE941" s="1"/>
      <c r="KF941" s="1"/>
      <c r="KG941" s="1"/>
      <c r="KH941" s="1"/>
      <c r="KI941" s="1"/>
      <c r="KJ941" s="1"/>
      <c r="KK941" s="1"/>
      <c r="KL941" s="1"/>
      <c r="KM941" s="1"/>
      <c r="KN941" s="1"/>
    </row>
    <row r="942" spans="1:300" x14ac:dyDescent="0.25">
      <c r="A942" s="274"/>
      <c r="B942" s="275"/>
      <c r="C942" s="275"/>
      <c r="D942" s="275"/>
      <c r="E942" s="275"/>
      <c r="F942" s="275"/>
      <c r="G942" s="275"/>
      <c r="H942" s="275"/>
      <c r="I942" s="276"/>
      <c r="J942" s="681" t="s">
        <v>42</v>
      </c>
      <c r="K942" s="14"/>
      <c r="L942" s="14" t="s">
        <v>5</v>
      </c>
      <c r="M942" s="14"/>
      <c r="N942" s="31"/>
      <c r="O942" s="16"/>
      <c r="P942" s="681" t="s">
        <v>42</v>
      </c>
      <c r="Q942" s="14"/>
      <c r="R942" s="14" t="s">
        <v>5</v>
      </c>
      <c r="S942" s="14"/>
      <c r="T942" s="31"/>
      <c r="U942" s="16"/>
      <c r="V942" s="681" t="s">
        <v>42</v>
      </c>
      <c r="W942" s="14"/>
      <c r="X942" s="14" t="s">
        <v>5</v>
      </c>
      <c r="Y942" s="14"/>
      <c r="Z942" s="31"/>
      <c r="AA942" s="16"/>
      <c r="AB942" s="681" t="s">
        <v>42</v>
      </c>
      <c r="AC942" s="14"/>
      <c r="AD942" s="14" t="s">
        <v>5</v>
      </c>
      <c r="AE942" s="14"/>
      <c r="AF942" s="31"/>
      <c r="AG942" s="16"/>
      <c r="AH942" s="681" t="s">
        <v>42</v>
      </c>
      <c r="AI942" s="14"/>
      <c r="AJ942" s="14" t="s">
        <v>5</v>
      </c>
      <c r="AK942" s="14"/>
      <c r="AL942" s="31"/>
      <c r="AM942" s="16"/>
      <c r="AN942" s="681" t="s">
        <v>42</v>
      </c>
      <c r="AO942" s="14"/>
      <c r="AP942" s="14" t="s">
        <v>5</v>
      </c>
      <c r="AQ942" s="14"/>
      <c r="AR942" s="14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  <c r="JY942" s="1"/>
      <c r="JZ942" s="1"/>
      <c r="KA942" s="1"/>
      <c r="KB942" s="1"/>
      <c r="KC942" s="1"/>
      <c r="KD942" s="1"/>
      <c r="KE942" s="1"/>
      <c r="KF942" s="1"/>
      <c r="KG942" s="1"/>
      <c r="KH942" s="1"/>
      <c r="KI942" s="1"/>
      <c r="KJ942" s="1"/>
      <c r="KK942" s="1"/>
      <c r="KL942" s="1"/>
      <c r="KM942" s="1"/>
      <c r="KN942" s="1"/>
    </row>
    <row r="943" spans="1:300" x14ac:dyDescent="0.25">
      <c r="A943" s="274"/>
      <c r="B943" s="275"/>
      <c r="C943" s="275"/>
      <c r="D943" s="275"/>
      <c r="E943" s="275"/>
      <c r="F943" s="275"/>
      <c r="G943" s="275"/>
      <c r="H943" s="275"/>
      <c r="I943" s="276"/>
      <c r="J943" s="682"/>
      <c r="K943" s="14"/>
      <c r="L943" s="14" t="s">
        <v>8</v>
      </c>
      <c r="M943" s="14"/>
      <c r="N943" s="31"/>
      <c r="O943" s="16"/>
      <c r="P943" s="682"/>
      <c r="Q943" s="14"/>
      <c r="R943" s="14" t="s">
        <v>8</v>
      </c>
      <c r="S943" s="14"/>
      <c r="T943" s="31"/>
      <c r="U943" s="16"/>
      <c r="V943" s="682"/>
      <c r="W943" s="14"/>
      <c r="X943" s="14" t="s">
        <v>8</v>
      </c>
      <c r="Y943" s="14"/>
      <c r="Z943" s="31"/>
      <c r="AA943" s="16"/>
      <c r="AB943" s="682"/>
      <c r="AC943" s="14"/>
      <c r="AD943" s="14" t="s">
        <v>8</v>
      </c>
      <c r="AE943" s="14"/>
      <c r="AF943" s="31"/>
      <c r="AG943" s="16"/>
      <c r="AH943" s="682"/>
      <c r="AI943" s="14"/>
      <c r="AJ943" s="14" t="s">
        <v>8</v>
      </c>
      <c r="AK943" s="14"/>
      <c r="AL943" s="31"/>
      <c r="AM943" s="16"/>
      <c r="AN943" s="682"/>
      <c r="AO943" s="14"/>
      <c r="AP943" s="14" t="s">
        <v>8</v>
      </c>
      <c r="AQ943" s="14"/>
      <c r="AR943" s="14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  <c r="JY943" s="1"/>
      <c r="JZ943" s="1"/>
      <c r="KA943" s="1"/>
      <c r="KB943" s="1"/>
      <c r="KC943" s="1"/>
      <c r="KD943" s="1"/>
      <c r="KE943" s="1"/>
      <c r="KF943" s="1"/>
      <c r="KG943" s="1"/>
      <c r="KH943" s="1"/>
      <c r="KI943" s="1"/>
      <c r="KJ943" s="1"/>
      <c r="KK943" s="1"/>
      <c r="KL943" s="1"/>
      <c r="KM943" s="1"/>
      <c r="KN943" s="1"/>
    </row>
    <row r="944" spans="1:300" x14ac:dyDescent="0.25">
      <c r="A944" s="274"/>
      <c r="B944" s="275"/>
      <c r="C944" s="275"/>
      <c r="D944" s="275"/>
      <c r="E944" s="275"/>
      <c r="F944" s="275"/>
      <c r="G944" s="275"/>
      <c r="H944" s="275"/>
      <c r="I944" s="276"/>
      <c r="J944" s="681" t="s">
        <v>43</v>
      </c>
      <c r="K944" s="14"/>
      <c r="L944" s="14" t="s">
        <v>5</v>
      </c>
      <c r="M944" s="14"/>
      <c r="N944" s="31"/>
      <c r="O944" s="16"/>
      <c r="P944" s="681" t="s">
        <v>43</v>
      </c>
      <c r="Q944" s="14"/>
      <c r="R944" s="14" t="s">
        <v>5</v>
      </c>
      <c r="S944" s="14"/>
      <c r="T944" s="31"/>
      <c r="U944" s="16"/>
      <c r="V944" s="681" t="s">
        <v>43</v>
      </c>
      <c r="W944" s="14"/>
      <c r="X944" s="14" t="s">
        <v>5</v>
      </c>
      <c r="Y944" s="14"/>
      <c r="Z944" s="31"/>
      <c r="AA944" s="16"/>
      <c r="AB944" s="681" t="s">
        <v>43</v>
      </c>
      <c r="AC944" s="14"/>
      <c r="AD944" s="14" t="s">
        <v>5</v>
      </c>
      <c r="AE944" s="14"/>
      <c r="AF944" s="31"/>
      <c r="AG944" s="16"/>
      <c r="AH944" s="681" t="s">
        <v>43</v>
      </c>
      <c r="AI944" s="14"/>
      <c r="AJ944" s="14" t="s">
        <v>5</v>
      </c>
      <c r="AK944" s="14"/>
      <c r="AL944" s="31"/>
      <c r="AM944" s="16"/>
      <c r="AN944" s="681" t="s">
        <v>43</v>
      </c>
      <c r="AO944" s="14"/>
      <c r="AP944" s="14" t="s">
        <v>5</v>
      </c>
      <c r="AQ944" s="14"/>
      <c r="AR944" s="14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  <c r="JY944" s="1"/>
      <c r="JZ944" s="1"/>
      <c r="KA944" s="1"/>
      <c r="KB944" s="1"/>
      <c r="KC944" s="1"/>
      <c r="KD944" s="1"/>
      <c r="KE944" s="1"/>
      <c r="KF944" s="1"/>
      <c r="KG944" s="1"/>
      <c r="KH944" s="1"/>
      <c r="KI944" s="1"/>
      <c r="KJ944" s="1"/>
      <c r="KK944" s="1"/>
      <c r="KL944" s="1"/>
      <c r="KM944" s="1"/>
      <c r="KN944" s="1"/>
    </row>
    <row r="945" spans="1:300" x14ac:dyDescent="0.25">
      <c r="A945" s="274"/>
      <c r="B945" s="275"/>
      <c r="C945" s="275"/>
      <c r="D945" s="275"/>
      <c r="E945" s="275"/>
      <c r="F945" s="275"/>
      <c r="G945" s="275"/>
      <c r="H945" s="275"/>
      <c r="I945" s="276"/>
      <c r="J945" s="682"/>
      <c r="K945" s="14"/>
      <c r="L945" s="14" t="s">
        <v>8</v>
      </c>
      <c r="M945" s="14"/>
      <c r="N945" s="31"/>
      <c r="O945" s="16"/>
      <c r="P945" s="682"/>
      <c r="Q945" s="14"/>
      <c r="R945" s="14" t="s">
        <v>8</v>
      </c>
      <c r="S945" s="14"/>
      <c r="T945" s="31"/>
      <c r="U945" s="16"/>
      <c r="V945" s="682"/>
      <c r="W945" s="14"/>
      <c r="X945" s="14" t="s">
        <v>8</v>
      </c>
      <c r="Y945" s="14"/>
      <c r="Z945" s="31"/>
      <c r="AA945" s="16"/>
      <c r="AB945" s="682"/>
      <c r="AC945" s="14"/>
      <c r="AD945" s="14" t="s">
        <v>8</v>
      </c>
      <c r="AE945" s="14"/>
      <c r="AF945" s="31"/>
      <c r="AG945" s="16"/>
      <c r="AH945" s="682"/>
      <c r="AI945" s="14"/>
      <c r="AJ945" s="14" t="s">
        <v>8</v>
      </c>
      <c r="AK945" s="14"/>
      <c r="AL945" s="31"/>
      <c r="AM945" s="16"/>
      <c r="AN945" s="682"/>
      <c r="AO945" s="14"/>
      <c r="AP945" s="14" t="s">
        <v>8</v>
      </c>
      <c r="AQ945" s="14"/>
      <c r="AR945" s="14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  <c r="JY945" s="1"/>
      <c r="JZ945" s="1"/>
      <c r="KA945" s="1"/>
      <c r="KB945" s="1"/>
      <c r="KC945" s="1"/>
      <c r="KD945" s="1"/>
      <c r="KE945" s="1"/>
      <c r="KF945" s="1"/>
      <c r="KG945" s="1"/>
      <c r="KH945" s="1"/>
      <c r="KI945" s="1"/>
      <c r="KJ945" s="1"/>
      <c r="KK945" s="1"/>
      <c r="KL945" s="1"/>
      <c r="KM945" s="1"/>
      <c r="KN945" s="1"/>
    </row>
    <row r="946" spans="1:300" x14ac:dyDescent="0.25">
      <c r="A946" s="274"/>
      <c r="B946" s="275"/>
      <c r="C946" s="275"/>
      <c r="D946" s="275"/>
      <c r="E946" s="275"/>
      <c r="F946" s="275"/>
      <c r="G946" s="275"/>
      <c r="H946" s="275"/>
      <c r="I946" s="276"/>
      <c r="J946" s="637" t="s">
        <v>10</v>
      </c>
      <c r="K946" s="14"/>
      <c r="L946" s="14" t="s">
        <v>8</v>
      </c>
      <c r="M946" s="637"/>
      <c r="N946" s="31"/>
      <c r="O946" s="16"/>
      <c r="P946" s="637" t="s">
        <v>10</v>
      </c>
      <c r="Q946" s="14"/>
      <c r="R946" s="14" t="s">
        <v>8</v>
      </c>
      <c r="S946" s="637"/>
      <c r="T946" s="31"/>
      <c r="U946" s="16"/>
      <c r="V946" s="637" t="s">
        <v>10</v>
      </c>
      <c r="W946" s="14"/>
      <c r="X946" s="14" t="s">
        <v>8</v>
      </c>
      <c r="Y946" s="637"/>
      <c r="Z946" s="31"/>
      <c r="AA946" s="16"/>
      <c r="AB946" s="637" t="s">
        <v>10</v>
      </c>
      <c r="AC946" s="14"/>
      <c r="AD946" s="14" t="s">
        <v>8</v>
      </c>
      <c r="AE946" s="637"/>
      <c r="AF946" s="31"/>
      <c r="AG946" s="16"/>
      <c r="AH946" s="637" t="s">
        <v>10</v>
      </c>
      <c r="AI946" s="14"/>
      <c r="AJ946" s="14" t="s">
        <v>8</v>
      </c>
      <c r="AK946" s="637"/>
      <c r="AL946" s="31"/>
      <c r="AM946" s="16"/>
      <c r="AN946" s="637" t="s">
        <v>10</v>
      </c>
      <c r="AO946" s="14"/>
      <c r="AP946" s="14" t="s">
        <v>8</v>
      </c>
      <c r="AQ946" s="637"/>
      <c r="AR946" s="637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  <c r="JY946" s="1"/>
      <c r="JZ946" s="1"/>
      <c r="KA946" s="1"/>
      <c r="KB946" s="1"/>
      <c r="KC946" s="1"/>
      <c r="KD946" s="1"/>
      <c r="KE946" s="1"/>
      <c r="KF946" s="1"/>
      <c r="KG946" s="1"/>
      <c r="KH946" s="1"/>
      <c r="KI946" s="1"/>
      <c r="KJ946" s="1"/>
      <c r="KK946" s="1"/>
      <c r="KL946" s="1"/>
      <c r="KM946" s="1"/>
      <c r="KN946" s="1"/>
    </row>
    <row r="947" spans="1:300" x14ac:dyDescent="0.25">
      <c r="A947" s="274"/>
      <c r="B947" s="275"/>
      <c r="C947" s="275"/>
      <c r="D947" s="275"/>
      <c r="E947" s="275"/>
      <c r="F947" s="275"/>
      <c r="G947" s="275"/>
      <c r="H947" s="275"/>
      <c r="I947" s="276"/>
      <c r="J947" s="638"/>
      <c r="K947" s="14"/>
      <c r="L947" s="14" t="s">
        <v>5</v>
      </c>
      <c r="M947" s="638"/>
      <c r="N947" s="31"/>
      <c r="O947" s="16"/>
      <c r="P947" s="638"/>
      <c r="Q947" s="14"/>
      <c r="R947" s="14" t="s">
        <v>5</v>
      </c>
      <c r="S947" s="638"/>
      <c r="T947" s="31"/>
      <c r="U947" s="16"/>
      <c r="V947" s="638"/>
      <c r="W947" s="14"/>
      <c r="X947" s="14" t="s">
        <v>5</v>
      </c>
      <c r="Y947" s="638"/>
      <c r="Z947" s="31"/>
      <c r="AA947" s="16"/>
      <c r="AB947" s="638"/>
      <c r="AC947" s="14"/>
      <c r="AD947" s="14" t="s">
        <v>5</v>
      </c>
      <c r="AE947" s="638"/>
      <c r="AF947" s="31"/>
      <c r="AG947" s="16"/>
      <c r="AH947" s="638"/>
      <c r="AI947" s="14"/>
      <c r="AJ947" s="14" t="s">
        <v>5</v>
      </c>
      <c r="AK947" s="638"/>
      <c r="AL947" s="31"/>
      <c r="AM947" s="16"/>
      <c r="AN947" s="638"/>
      <c r="AO947" s="14"/>
      <c r="AP947" s="14" t="s">
        <v>5</v>
      </c>
      <c r="AQ947" s="638"/>
      <c r="AR947" s="638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  <c r="JY947" s="1"/>
      <c r="JZ947" s="1"/>
      <c r="KA947" s="1"/>
      <c r="KB947" s="1"/>
      <c r="KC947" s="1"/>
      <c r="KD947" s="1"/>
      <c r="KE947" s="1"/>
      <c r="KF947" s="1"/>
      <c r="KG947" s="1"/>
      <c r="KH947" s="1"/>
      <c r="KI947" s="1"/>
      <c r="KJ947" s="1"/>
      <c r="KK947" s="1"/>
      <c r="KL947" s="1"/>
      <c r="KM947" s="1"/>
      <c r="KN947" s="1"/>
    </row>
    <row r="948" spans="1:300" ht="28.5" x14ac:dyDescent="0.25">
      <c r="A948" s="274"/>
      <c r="B948" s="275"/>
      <c r="C948" s="275"/>
      <c r="D948" s="275"/>
      <c r="E948" s="275"/>
      <c r="F948" s="275"/>
      <c r="G948" s="275"/>
      <c r="H948" s="275"/>
      <c r="I948" s="276"/>
      <c r="J948" s="13" t="s">
        <v>11</v>
      </c>
      <c r="K948" s="14"/>
      <c r="L948" s="14" t="s">
        <v>12</v>
      </c>
      <c r="M948" s="14"/>
      <c r="N948" s="31"/>
      <c r="O948" s="16"/>
      <c r="P948" s="13" t="s">
        <v>11</v>
      </c>
      <c r="Q948" s="14"/>
      <c r="R948" s="14" t="s">
        <v>12</v>
      </c>
      <c r="S948" s="14"/>
      <c r="T948" s="31"/>
      <c r="U948" s="16"/>
      <c r="V948" s="13" t="s">
        <v>11</v>
      </c>
      <c r="W948" s="14"/>
      <c r="X948" s="14" t="s">
        <v>12</v>
      </c>
      <c r="Y948" s="14"/>
      <c r="Z948" s="31"/>
      <c r="AA948" s="16"/>
      <c r="AB948" s="13" t="s">
        <v>11</v>
      </c>
      <c r="AC948" s="14"/>
      <c r="AD948" s="14" t="s">
        <v>12</v>
      </c>
      <c r="AE948" s="14"/>
      <c r="AF948" s="31"/>
      <c r="AG948" s="16"/>
      <c r="AH948" s="13" t="s">
        <v>11</v>
      </c>
      <c r="AI948" s="14"/>
      <c r="AJ948" s="14" t="s">
        <v>12</v>
      </c>
      <c r="AK948" s="14"/>
      <c r="AL948" s="31"/>
      <c r="AM948" s="16"/>
      <c r="AN948" s="13" t="s">
        <v>11</v>
      </c>
      <c r="AO948" s="14"/>
      <c r="AP948" s="14" t="s">
        <v>12</v>
      </c>
      <c r="AQ948" s="14"/>
      <c r="AR948" s="14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  <c r="JY948" s="1"/>
      <c r="JZ948" s="1"/>
      <c r="KA948" s="1"/>
      <c r="KB948" s="1"/>
      <c r="KC948" s="1"/>
      <c r="KD948" s="1"/>
      <c r="KE948" s="1"/>
      <c r="KF948" s="1"/>
      <c r="KG948" s="1"/>
      <c r="KH948" s="1"/>
      <c r="KI948" s="1"/>
      <c r="KJ948" s="1"/>
      <c r="KK948" s="1"/>
      <c r="KL948" s="1"/>
      <c r="KM948" s="1"/>
      <c r="KN948" s="1"/>
    </row>
    <row r="949" spans="1:300" ht="28.5" x14ac:dyDescent="0.25">
      <c r="A949" s="274"/>
      <c r="B949" s="275"/>
      <c r="C949" s="275"/>
      <c r="D949" s="275"/>
      <c r="E949" s="275"/>
      <c r="F949" s="275"/>
      <c r="G949" s="275"/>
      <c r="H949" s="275"/>
      <c r="I949" s="276"/>
      <c r="J949" s="13" t="s">
        <v>44</v>
      </c>
      <c r="K949" s="14"/>
      <c r="L949" s="14" t="s">
        <v>12</v>
      </c>
      <c r="M949" s="14"/>
      <c r="N949" s="31"/>
      <c r="O949" s="16"/>
      <c r="P949" s="13" t="s">
        <v>44</v>
      </c>
      <c r="Q949" s="14"/>
      <c r="R949" s="14" t="s">
        <v>12</v>
      </c>
      <c r="S949" s="14"/>
      <c r="T949" s="31"/>
      <c r="U949" s="16"/>
      <c r="V949" s="13" t="s">
        <v>44</v>
      </c>
      <c r="W949" s="14"/>
      <c r="X949" s="14" t="s">
        <v>12</v>
      </c>
      <c r="Y949" s="14"/>
      <c r="Z949" s="31"/>
      <c r="AA949" s="16"/>
      <c r="AB949" s="13" t="s">
        <v>44</v>
      </c>
      <c r="AC949" s="14"/>
      <c r="AD949" s="14" t="s">
        <v>12</v>
      </c>
      <c r="AE949" s="14"/>
      <c r="AF949" s="31"/>
      <c r="AG949" s="16"/>
      <c r="AH949" s="13" t="s">
        <v>44</v>
      </c>
      <c r="AI949" s="14"/>
      <c r="AJ949" s="14" t="s">
        <v>12</v>
      </c>
      <c r="AK949" s="14"/>
      <c r="AL949" s="31"/>
      <c r="AM949" s="16"/>
      <c r="AN949" s="13" t="s">
        <v>44</v>
      </c>
      <c r="AO949" s="14"/>
      <c r="AP949" s="14" t="s">
        <v>12</v>
      </c>
      <c r="AQ949" s="14"/>
      <c r="AR949" s="14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  <c r="JY949" s="1"/>
      <c r="JZ949" s="1"/>
      <c r="KA949" s="1"/>
      <c r="KB949" s="1"/>
      <c r="KC949" s="1"/>
      <c r="KD949" s="1"/>
      <c r="KE949" s="1"/>
      <c r="KF949" s="1"/>
      <c r="KG949" s="1"/>
      <c r="KH949" s="1"/>
      <c r="KI949" s="1"/>
      <c r="KJ949" s="1"/>
      <c r="KK949" s="1"/>
      <c r="KL949" s="1"/>
      <c r="KM949" s="1"/>
      <c r="KN949" s="1"/>
    </row>
    <row r="950" spans="1:300" ht="42.75" x14ac:dyDescent="0.25">
      <c r="A950" s="274"/>
      <c r="B950" s="275"/>
      <c r="C950" s="275"/>
      <c r="D950" s="275"/>
      <c r="E950" s="275"/>
      <c r="F950" s="275"/>
      <c r="G950" s="275"/>
      <c r="H950" s="275"/>
      <c r="I950" s="276"/>
      <c r="J950" s="13" t="s">
        <v>13</v>
      </c>
      <c r="K950" s="14"/>
      <c r="L950" s="14" t="s">
        <v>14</v>
      </c>
      <c r="M950" s="14"/>
      <c r="N950" s="31"/>
      <c r="O950" s="16"/>
      <c r="P950" s="13" t="s">
        <v>13</v>
      </c>
      <c r="Q950" s="14"/>
      <c r="R950" s="14" t="s">
        <v>14</v>
      </c>
      <c r="S950" s="14"/>
      <c r="T950" s="31"/>
      <c r="U950" s="16"/>
      <c r="V950" s="13" t="s">
        <v>13</v>
      </c>
      <c r="W950" s="14"/>
      <c r="X950" s="14" t="s">
        <v>14</v>
      </c>
      <c r="Y950" s="14"/>
      <c r="Z950" s="31"/>
      <c r="AA950" s="16"/>
      <c r="AB950" s="13" t="s">
        <v>13</v>
      </c>
      <c r="AC950" s="14"/>
      <c r="AD950" s="14" t="s">
        <v>14</v>
      </c>
      <c r="AE950" s="14"/>
      <c r="AF950" s="31"/>
      <c r="AG950" s="16"/>
      <c r="AH950" s="13" t="s">
        <v>13</v>
      </c>
      <c r="AI950" s="14"/>
      <c r="AJ950" s="14" t="s">
        <v>14</v>
      </c>
      <c r="AK950" s="14"/>
      <c r="AL950" s="31"/>
      <c r="AM950" s="16"/>
      <c r="AN950" s="13" t="s">
        <v>13</v>
      </c>
      <c r="AO950" s="14"/>
      <c r="AP950" s="14" t="s">
        <v>14</v>
      </c>
      <c r="AQ950" s="14"/>
      <c r="AR950" s="14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  <c r="JY950" s="1"/>
      <c r="JZ950" s="1"/>
      <c r="KA950" s="1"/>
      <c r="KB950" s="1"/>
      <c r="KC950" s="1"/>
      <c r="KD950" s="1"/>
      <c r="KE950" s="1"/>
      <c r="KF950" s="1"/>
      <c r="KG950" s="1"/>
      <c r="KH950" s="1"/>
      <c r="KI950" s="1"/>
      <c r="KJ950" s="1"/>
      <c r="KK950" s="1"/>
      <c r="KL950" s="1"/>
      <c r="KM950" s="1"/>
      <c r="KN950" s="1"/>
    </row>
    <row r="951" spans="1:300" x14ac:dyDescent="0.25">
      <c r="A951" s="274"/>
      <c r="B951" s="275"/>
      <c r="C951" s="275"/>
      <c r="D951" s="275"/>
      <c r="E951" s="275"/>
      <c r="F951" s="275"/>
      <c r="G951" s="275"/>
      <c r="H951" s="275"/>
      <c r="I951" s="276"/>
      <c r="J951" s="13" t="s">
        <v>15</v>
      </c>
      <c r="K951" s="14"/>
      <c r="L951" s="14" t="s">
        <v>8</v>
      </c>
      <c r="M951" s="14"/>
      <c r="N951" s="31"/>
      <c r="O951" s="16"/>
      <c r="P951" s="13" t="s">
        <v>15</v>
      </c>
      <c r="Q951" s="14"/>
      <c r="R951" s="14" t="s">
        <v>8</v>
      </c>
      <c r="S951" s="14"/>
      <c r="T951" s="31"/>
      <c r="U951" s="16"/>
      <c r="V951" s="13" t="s">
        <v>15</v>
      </c>
      <c r="W951" s="14"/>
      <c r="X951" s="14" t="s">
        <v>8</v>
      </c>
      <c r="Y951" s="14"/>
      <c r="Z951" s="31"/>
      <c r="AA951" s="16"/>
      <c r="AB951" s="13" t="s">
        <v>15</v>
      </c>
      <c r="AC951" s="14"/>
      <c r="AD951" s="14" t="s">
        <v>8</v>
      </c>
      <c r="AE951" s="14"/>
      <c r="AF951" s="31"/>
      <c r="AG951" s="16"/>
      <c r="AH951" s="13" t="s">
        <v>15</v>
      </c>
      <c r="AI951" s="14"/>
      <c r="AJ951" s="14" t="s">
        <v>8</v>
      </c>
      <c r="AK951" s="14"/>
      <c r="AL951" s="31"/>
      <c r="AM951" s="16"/>
      <c r="AN951" s="13" t="s">
        <v>15</v>
      </c>
      <c r="AO951" s="14"/>
      <c r="AP951" s="14" t="s">
        <v>8</v>
      </c>
      <c r="AQ951" s="14"/>
      <c r="AR951" s="14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  <c r="JY951" s="1"/>
      <c r="JZ951" s="1"/>
      <c r="KA951" s="1"/>
      <c r="KB951" s="1"/>
      <c r="KC951" s="1"/>
      <c r="KD951" s="1"/>
      <c r="KE951" s="1"/>
      <c r="KF951" s="1"/>
      <c r="KG951" s="1"/>
      <c r="KH951" s="1"/>
      <c r="KI951" s="1"/>
      <c r="KJ951" s="1"/>
      <c r="KK951" s="1"/>
      <c r="KL951" s="1"/>
      <c r="KM951" s="1"/>
      <c r="KN951" s="1"/>
    </row>
    <row r="952" spans="1:300" x14ac:dyDescent="0.25">
      <c r="A952" s="274"/>
      <c r="B952" s="275"/>
      <c r="C952" s="275"/>
      <c r="D952" s="275"/>
      <c r="E952" s="275"/>
      <c r="F952" s="275"/>
      <c r="G952" s="275"/>
      <c r="H952" s="275"/>
      <c r="I952" s="276"/>
      <c r="J952" s="13" t="s">
        <v>16</v>
      </c>
      <c r="K952" s="14"/>
      <c r="L952" s="14"/>
      <c r="M952" s="14"/>
      <c r="N952" s="31"/>
      <c r="O952" s="16"/>
      <c r="P952" s="13" t="s">
        <v>16</v>
      </c>
      <c r="Q952" s="14"/>
      <c r="R952" s="14"/>
      <c r="S952" s="14"/>
      <c r="T952" s="31"/>
      <c r="U952" s="16"/>
      <c r="V952" s="13" t="s">
        <v>16</v>
      </c>
      <c r="W952" s="14"/>
      <c r="X952" s="14"/>
      <c r="Y952" s="14"/>
      <c r="Z952" s="31"/>
      <c r="AA952" s="16"/>
      <c r="AB952" s="13" t="s">
        <v>16</v>
      </c>
      <c r="AC952" s="14"/>
      <c r="AD952" s="14"/>
      <c r="AE952" s="14"/>
      <c r="AF952" s="31"/>
      <c r="AG952" s="16"/>
      <c r="AH952" s="13" t="s">
        <v>16</v>
      </c>
      <c r="AI952" s="14"/>
      <c r="AJ952" s="14"/>
      <c r="AK952" s="14"/>
      <c r="AL952" s="31"/>
      <c r="AM952" s="16"/>
      <c r="AN952" s="13" t="s">
        <v>16</v>
      </c>
      <c r="AO952" s="14"/>
      <c r="AP952" s="14"/>
      <c r="AQ952" s="14"/>
      <c r="AR952" s="14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  <c r="JY952" s="1"/>
      <c r="JZ952" s="1"/>
      <c r="KA952" s="1"/>
      <c r="KB952" s="1"/>
      <c r="KC952" s="1"/>
      <c r="KD952" s="1"/>
      <c r="KE952" s="1"/>
      <c r="KF952" s="1"/>
      <c r="KG952" s="1"/>
      <c r="KH952" s="1"/>
      <c r="KI952" s="1"/>
      <c r="KJ952" s="1"/>
      <c r="KK952" s="1"/>
      <c r="KL952" s="1"/>
      <c r="KM952" s="1"/>
      <c r="KN952" s="1"/>
    </row>
    <row r="953" spans="1:300" ht="28.5" x14ac:dyDescent="0.25">
      <c r="A953" s="274"/>
      <c r="B953" s="275"/>
      <c r="C953" s="275"/>
      <c r="D953" s="275"/>
      <c r="E953" s="275"/>
      <c r="F953" s="275"/>
      <c r="G953" s="275"/>
      <c r="H953" s="275"/>
      <c r="I953" s="276"/>
      <c r="J953" s="13" t="s">
        <v>46</v>
      </c>
      <c r="K953" s="14"/>
      <c r="L953" s="14" t="s">
        <v>14</v>
      </c>
      <c r="M953" s="14"/>
      <c r="N953" s="31"/>
      <c r="O953" s="30"/>
      <c r="P953" s="13" t="s">
        <v>46</v>
      </c>
      <c r="Q953" s="14"/>
      <c r="R953" s="14" t="s">
        <v>14</v>
      </c>
      <c r="S953" s="14"/>
      <c r="T953" s="31"/>
      <c r="U953" s="30"/>
      <c r="V953" s="13" t="s">
        <v>46</v>
      </c>
      <c r="W953" s="14"/>
      <c r="X953" s="14" t="s">
        <v>14</v>
      </c>
      <c r="Y953" s="14"/>
      <c r="Z953" s="31"/>
      <c r="AA953" s="30"/>
      <c r="AB953" s="13" t="s">
        <v>46</v>
      </c>
      <c r="AC953" s="14"/>
      <c r="AD953" s="14" t="s">
        <v>14</v>
      </c>
      <c r="AE953" s="14"/>
      <c r="AF953" s="31"/>
      <c r="AG953" s="30"/>
      <c r="AH953" s="13" t="s">
        <v>46</v>
      </c>
      <c r="AI953" s="14"/>
      <c r="AJ953" s="14" t="s">
        <v>14</v>
      </c>
      <c r="AK953" s="14"/>
      <c r="AL953" s="31"/>
      <c r="AM953" s="30"/>
      <c r="AN953" s="13" t="s">
        <v>46</v>
      </c>
      <c r="AO953" s="14"/>
      <c r="AP953" s="14" t="s">
        <v>14</v>
      </c>
      <c r="AQ953" s="14"/>
      <c r="AR953" s="14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  <c r="JY953" s="1"/>
      <c r="JZ953" s="1"/>
      <c r="KA953" s="1"/>
      <c r="KB953" s="1"/>
      <c r="KC953" s="1"/>
      <c r="KD953" s="1"/>
      <c r="KE953" s="1"/>
      <c r="KF953" s="1"/>
      <c r="KG953" s="1"/>
      <c r="KH953" s="1"/>
      <c r="KI953" s="1"/>
      <c r="KJ953" s="1"/>
      <c r="KK953" s="1"/>
      <c r="KL953" s="1"/>
      <c r="KM953" s="1"/>
      <c r="KN953" s="1"/>
    </row>
    <row r="954" spans="1:300" x14ac:dyDescent="0.25">
      <c r="A954" s="277"/>
      <c r="B954" s="278"/>
      <c r="C954" s="278"/>
      <c r="D954" s="278"/>
      <c r="E954" s="278"/>
      <c r="F954" s="278"/>
      <c r="G954" s="278"/>
      <c r="H954" s="278"/>
      <c r="I954" s="279"/>
      <c r="J954" s="13" t="s">
        <v>45</v>
      </c>
      <c r="K954" s="14"/>
      <c r="L954" s="14"/>
      <c r="M954" s="14"/>
      <c r="N954" s="280"/>
      <c r="O954" s="281"/>
      <c r="P954" s="13" t="s">
        <v>45</v>
      </c>
      <c r="Q954" s="14"/>
      <c r="R954" s="14"/>
      <c r="S954" s="14"/>
      <c r="T954" s="280"/>
      <c r="U954" s="281"/>
      <c r="V954" s="13" t="s">
        <v>45</v>
      </c>
      <c r="W954" s="14"/>
      <c r="X954" s="14"/>
      <c r="Y954" s="14"/>
      <c r="Z954" s="280"/>
      <c r="AA954" s="281"/>
      <c r="AB954" s="13" t="s">
        <v>45</v>
      </c>
      <c r="AC954" s="14"/>
      <c r="AD954" s="14"/>
      <c r="AE954" s="14"/>
      <c r="AF954" s="280"/>
      <c r="AG954" s="281"/>
      <c r="AH954" s="13" t="s">
        <v>45</v>
      </c>
      <c r="AI954" s="14"/>
      <c r="AJ954" s="14"/>
      <c r="AK954" s="14"/>
      <c r="AL954" s="280"/>
      <c r="AM954" s="281"/>
      <c r="AN954" s="13" t="s">
        <v>45</v>
      </c>
      <c r="AO954" s="14"/>
      <c r="AP954" s="14"/>
      <c r="AQ954" s="14"/>
      <c r="AR954" s="14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  <c r="JY954" s="1"/>
      <c r="JZ954" s="1"/>
      <c r="KA954" s="1"/>
      <c r="KB954" s="1"/>
      <c r="KC954" s="1"/>
      <c r="KD954" s="1"/>
      <c r="KE954" s="1"/>
      <c r="KF954" s="1"/>
      <c r="KG954" s="1"/>
      <c r="KH954" s="1"/>
      <c r="KI954" s="1"/>
      <c r="KJ954" s="1"/>
      <c r="KK954" s="1"/>
      <c r="KL954" s="1"/>
      <c r="KM954" s="1"/>
      <c r="KN954" s="1"/>
    </row>
    <row r="955" spans="1:300" ht="42" customHeight="1" x14ac:dyDescent="0.25">
      <c r="A955" s="39"/>
      <c r="B955" s="1051" t="s">
        <v>65</v>
      </c>
      <c r="C955" s="1051"/>
      <c r="D955" s="1051"/>
      <c r="E955" s="1051"/>
      <c r="F955" s="1051"/>
      <c r="G955" s="1051"/>
      <c r="H955" s="1051"/>
      <c r="I955" s="1051"/>
      <c r="J955" s="1051"/>
      <c r="K955" s="1051"/>
      <c r="L955" s="1051"/>
      <c r="M955" s="1051"/>
      <c r="N955" s="1051"/>
      <c r="O955" s="1051"/>
      <c r="P955" s="1051"/>
      <c r="Q955" s="1051"/>
      <c r="R955" s="1051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</row>
    <row r="956" spans="1:300" ht="24" customHeight="1" x14ac:dyDescent="0.25">
      <c r="A956" s="19"/>
      <c r="B956" s="20"/>
      <c r="C956" s="99" t="s">
        <v>101</v>
      </c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21"/>
      <c r="T956" s="22"/>
      <c r="U956" s="21"/>
      <c r="V956" s="23"/>
      <c r="W956" s="23"/>
      <c r="X956" s="23"/>
      <c r="Y956" s="21"/>
      <c r="Z956" s="21"/>
      <c r="AA956" s="22"/>
      <c r="AB956" s="21"/>
      <c r="AC956" s="23"/>
      <c r="AD956" s="23"/>
      <c r="AE956" s="23"/>
      <c r="AF956" s="21"/>
      <c r="AG956" s="12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</row>
    <row r="957" spans="1:300" s="25" customFormat="1" ht="24.75" customHeight="1" x14ac:dyDescent="0.25">
      <c r="A957" s="226">
        <v>1</v>
      </c>
      <c r="B957" s="234"/>
      <c r="C957" s="235" t="s">
        <v>723</v>
      </c>
      <c r="D957" s="226"/>
      <c r="E957" s="226"/>
      <c r="F957" s="226"/>
      <c r="G957" s="226"/>
      <c r="H957" s="1080" t="s">
        <v>327</v>
      </c>
      <c r="I957" s="1081"/>
      <c r="J957" s="226" t="s">
        <v>328</v>
      </c>
      <c r="K957" s="226">
        <v>6432</v>
      </c>
      <c r="L957" s="226" t="s">
        <v>8</v>
      </c>
      <c r="M957" s="176">
        <v>950000</v>
      </c>
      <c r="N957" s="59"/>
      <c r="O957" s="59"/>
      <c r="P957" s="226"/>
      <c r="Q957" s="226"/>
      <c r="R957" s="226"/>
      <c r="S957" s="137"/>
      <c r="T957" s="138"/>
      <c r="U957" s="139"/>
      <c r="V957" s="227"/>
      <c r="W957" s="227"/>
      <c r="X957" s="227"/>
      <c r="Y957" s="137"/>
      <c r="Z957" s="139"/>
      <c r="AA957" s="138"/>
      <c r="AB957" s="21"/>
      <c r="AC957" s="227"/>
      <c r="AD957" s="227"/>
      <c r="AE957" s="140"/>
      <c r="AF957" s="139"/>
      <c r="AG957" s="135"/>
      <c r="AH957" s="24"/>
      <c r="AI957" s="24"/>
      <c r="AJ957" s="24"/>
      <c r="AK957" s="24"/>
      <c r="AL957" s="135"/>
      <c r="AM957" s="135"/>
      <c r="AN957" s="24"/>
      <c r="AO957" s="24"/>
      <c r="AP957" s="24"/>
      <c r="AQ957" s="136"/>
      <c r="AR957" s="2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  <c r="BC957" s="34"/>
      <c r="BD957" s="34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4"/>
      <c r="BQ957" s="34"/>
      <c r="BR957" s="34"/>
      <c r="BS957" s="34"/>
      <c r="BT957" s="34"/>
      <c r="BU957" s="34"/>
      <c r="BV957" s="34"/>
      <c r="BW957" s="34"/>
      <c r="BX957" s="34"/>
      <c r="BY957" s="34"/>
      <c r="BZ957" s="34"/>
      <c r="CA957" s="34"/>
      <c r="CB957" s="34"/>
      <c r="CC957" s="34"/>
      <c r="CD957" s="34"/>
      <c r="CE957" s="34"/>
      <c r="CF957" s="34"/>
      <c r="CG957" s="34"/>
      <c r="CH957" s="34"/>
    </row>
    <row r="958" spans="1:300" s="25" customFormat="1" x14ac:dyDescent="0.25">
      <c r="A958" s="622">
        <v>2</v>
      </c>
      <c r="B958" s="622">
        <v>297710</v>
      </c>
      <c r="C958" s="622" t="s">
        <v>287</v>
      </c>
      <c r="D958" s="622">
        <v>4.74</v>
      </c>
      <c r="E958" s="622">
        <v>28909.599999999999</v>
      </c>
      <c r="F958" s="622">
        <v>4.74</v>
      </c>
      <c r="G958" s="622">
        <v>28909.599999999999</v>
      </c>
      <c r="H958" s="1084"/>
      <c r="I958" s="1084"/>
      <c r="J958" s="622"/>
      <c r="K958" s="622"/>
      <c r="L958" s="622"/>
      <c r="M958" s="1078"/>
      <c r="N958" s="1084"/>
      <c r="O958" s="1084"/>
      <c r="P958" s="622"/>
      <c r="Q958" s="622"/>
      <c r="R958" s="622"/>
      <c r="S958" s="1078"/>
      <c r="T958" s="1084"/>
      <c r="U958" s="1084"/>
      <c r="V958" s="622"/>
      <c r="W958" s="622"/>
      <c r="X958" s="622"/>
      <c r="Y958" s="1078"/>
      <c r="Z958" s="701">
        <v>0</v>
      </c>
      <c r="AA958" s="701">
        <v>4.74</v>
      </c>
      <c r="AB958" s="622" t="s">
        <v>9</v>
      </c>
      <c r="AC958" s="24">
        <v>4.74</v>
      </c>
      <c r="AD958" s="24" t="s">
        <v>5</v>
      </c>
      <c r="AE958" s="1078">
        <v>34691.5</v>
      </c>
      <c r="AF958" s="1084"/>
      <c r="AG958" s="1084"/>
      <c r="AH958" s="622"/>
      <c r="AI958" s="622"/>
      <c r="AJ958" s="622"/>
      <c r="AK958" s="622"/>
      <c r="AL958" s="1084"/>
      <c r="AM958" s="1084"/>
      <c r="AN958" s="622"/>
      <c r="AO958" s="622"/>
      <c r="AP958" s="622"/>
      <c r="AQ958" s="1078"/>
      <c r="AR958" s="622"/>
      <c r="AS958" s="34"/>
      <c r="AT958" s="34"/>
      <c r="AU958" s="34"/>
      <c r="AV958" s="34"/>
      <c r="AW958" s="34"/>
      <c r="AX958" s="34"/>
      <c r="AY958" s="34"/>
      <c r="AZ958" s="34"/>
      <c r="BA958" s="34"/>
      <c r="BB958" s="34"/>
      <c r="BC958" s="34"/>
      <c r="BD958" s="34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  <c r="BO958" s="34"/>
      <c r="BP958" s="34"/>
      <c r="BQ958" s="34"/>
      <c r="BR958" s="34"/>
      <c r="BS958" s="34"/>
      <c r="BT958" s="34"/>
      <c r="BU958" s="34"/>
      <c r="BV958" s="34"/>
      <c r="BW958" s="34"/>
      <c r="BX958" s="34"/>
      <c r="BY958" s="34"/>
      <c r="BZ958" s="34"/>
      <c r="CA958" s="34"/>
      <c r="CB958" s="34"/>
      <c r="CC958" s="34"/>
      <c r="CD958" s="34"/>
      <c r="CE958" s="34"/>
      <c r="CF958" s="34"/>
      <c r="CG958" s="34"/>
      <c r="CH958" s="34"/>
    </row>
    <row r="959" spans="1:300" s="25" customFormat="1" x14ac:dyDescent="0.25">
      <c r="A959" s="1065"/>
      <c r="B959" s="1065"/>
      <c r="C959" s="1065"/>
      <c r="D959" s="1065"/>
      <c r="E959" s="1065"/>
      <c r="F959" s="1065"/>
      <c r="G959" s="1065"/>
      <c r="H959" s="1085"/>
      <c r="I959" s="1085"/>
      <c r="J959" s="1065"/>
      <c r="K959" s="1065"/>
      <c r="L959" s="1065"/>
      <c r="M959" s="1083"/>
      <c r="N959" s="1085"/>
      <c r="O959" s="1085"/>
      <c r="P959" s="1065"/>
      <c r="Q959" s="1065"/>
      <c r="R959" s="1065"/>
      <c r="S959" s="1083"/>
      <c r="T959" s="1085"/>
      <c r="U959" s="1085"/>
      <c r="V959" s="1065"/>
      <c r="W959" s="1065"/>
      <c r="X959" s="1065"/>
      <c r="Y959" s="1083"/>
      <c r="Z959" s="1054"/>
      <c r="AA959" s="1054"/>
      <c r="AB959" s="623"/>
      <c r="AC959" s="24">
        <v>28909.599999999999</v>
      </c>
      <c r="AD959" s="24" t="s">
        <v>8</v>
      </c>
      <c r="AE959" s="1079"/>
      <c r="AF959" s="1085"/>
      <c r="AG959" s="1085"/>
      <c r="AH959" s="1065"/>
      <c r="AI959" s="1065"/>
      <c r="AJ959" s="1065"/>
      <c r="AK959" s="1065"/>
      <c r="AL959" s="1085"/>
      <c r="AM959" s="1085"/>
      <c r="AN959" s="1065"/>
      <c r="AO959" s="1065"/>
      <c r="AP959" s="1065"/>
      <c r="AQ959" s="1083"/>
      <c r="AR959" s="1065"/>
      <c r="AS959" s="34"/>
      <c r="AT959" s="34"/>
      <c r="AU959" s="34"/>
      <c r="AV959" s="34"/>
      <c r="AW959" s="34"/>
      <c r="AX959" s="34"/>
      <c r="AY959" s="34"/>
      <c r="AZ959" s="34"/>
      <c r="BA959" s="34"/>
      <c r="BB959" s="34"/>
      <c r="BC959" s="34"/>
      <c r="BD959" s="34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  <c r="BO959" s="34"/>
      <c r="BP959" s="34"/>
      <c r="BQ959" s="34"/>
      <c r="BR959" s="34"/>
      <c r="BS959" s="34"/>
      <c r="BT959" s="34"/>
      <c r="BU959" s="34"/>
      <c r="BV959" s="34"/>
      <c r="BW959" s="34"/>
      <c r="BX959" s="34"/>
      <c r="BY959" s="34"/>
      <c r="BZ959" s="34"/>
      <c r="CA959" s="34"/>
      <c r="CB959" s="34"/>
      <c r="CC959" s="34"/>
      <c r="CD959" s="34"/>
      <c r="CE959" s="34"/>
      <c r="CF959" s="34"/>
      <c r="CG959" s="34"/>
      <c r="CH959" s="34"/>
    </row>
    <row r="960" spans="1:300" s="25" customFormat="1" x14ac:dyDescent="0.25">
      <c r="A960" s="1065"/>
      <c r="B960" s="1065"/>
      <c r="C960" s="1065"/>
      <c r="D960" s="1065"/>
      <c r="E960" s="1065"/>
      <c r="F960" s="1065"/>
      <c r="G960" s="1065"/>
      <c r="H960" s="1085"/>
      <c r="I960" s="1085"/>
      <c r="J960" s="1065"/>
      <c r="K960" s="1065"/>
      <c r="L960" s="1065"/>
      <c r="M960" s="1083"/>
      <c r="N960" s="1085"/>
      <c r="O960" s="1085"/>
      <c r="P960" s="1065"/>
      <c r="Q960" s="1065"/>
      <c r="R960" s="1065"/>
      <c r="S960" s="1083"/>
      <c r="T960" s="1085"/>
      <c r="U960" s="1085"/>
      <c r="V960" s="1065"/>
      <c r="W960" s="1065"/>
      <c r="X960" s="1065"/>
      <c r="Y960" s="1083"/>
      <c r="Z960" s="1054"/>
      <c r="AA960" s="1054"/>
      <c r="AB960" s="1065" t="s">
        <v>10</v>
      </c>
      <c r="AC960" s="24">
        <v>4.74</v>
      </c>
      <c r="AD960" s="24" t="s">
        <v>5</v>
      </c>
      <c r="AE960" s="1078">
        <v>424.7</v>
      </c>
      <c r="AF960" s="1085"/>
      <c r="AG960" s="1085"/>
      <c r="AH960" s="1065"/>
      <c r="AI960" s="1065"/>
      <c r="AJ960" s="1065"/>
      <c r="AK960" s="1065"/>
      <c r="AL960" s="1085"/>
      <c r="AM960" s="1085"/>
      <c r="AN960" s="1065"/>
      <c r="AO960" s="1065"/>
      <c r="AP960" s="1065"/>
      <c r="AQ960" s="1083"/>
      <c r="AR960" s="1065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</row>
    <row r="961" spans="1:86" s="25" customFormat="1" x14ac:dyDescent="0.25">
      <c r="A961" s="623"/>
      <c r="B961" s="623"/>
      <c r="C961" s="623"/>
      <c r="D961" s="623"/>
      <c r="E961" s="623"/>
      <c r="F961" s="623"/>
      <c r="G961" s="623"/>
      <c r="H961" s="1086"/>
      <c r="I961" s="1086"/>
      <c r="J961" s="623"/>
      <c r="K961" s="623"/>
      <c r="L961" s="623"/>
      <c r="M961" s="1079"/>
      <c r="N961" s="1086"/>
      <c r="O961" s="1086"/>
      <c r="P961" s="623"/>
      <c r="Q961" s="623"/>
      <c r="R961" s="623"/>
      <c r="S961" s="1079"/>
      <c r="T961" s="1086"/>
      <c r="U961" s="1086"/>
      <c r="V961" s="623"/>
      <c r="W961" s="623"/>
      <c r="X961" s="623"/>
      <c r="Y961" s="1079"/>
      <c r="Z961" s="702"/>
      <c r="AA961" s="702"/>
      <c r="AB961" s="623"/>
      <c r="AC961" s="24">
        <v>499.7</v>
      </c>
      <c r="AD961" s="24" t="s">
        <v>8</v>
      </c>
      <c r="AE961" s="1079"/>
      <c r="AF961" s="1086"/>
      <c r="AG961" s="1086"/>
      <c r="AH961" s="623"/>
      <c r="AI961" s="623"/>
      <c r="AJ961" s="623"/>
      <c r="AK961" s="623"/>
      <c r="AL961" s="1086"/>
      <c r="AM961" s="1086"/>
      <c r="AN961" s="623"/>
      <c r="AO961" s="623"/>
      <c r="AP961" s="623"/>
      <c r="AQ961" s="1079"/>
      <c r="AR961" s="623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</row>
    <row r="962" spans="1:86" s="25" customFormat="1" x14ac:dyDescent="0.25">
      <c r="A962" s="622">
        <v>3</v>
      </c>
      <c r="B962" s="622">
        <v>298364</v>
      </c>
      <c r="C962" s="622" t="s">
        <v>288</v>
      </c>
      <c r="D962" s="622">
        <v>0.59399999999999997</v>
      </c>
      <c r="E962" s="622">
        <v>3861</v>
      </c>
      <c r="F962" s="622">
        <v>0.59399999999999997</v>
      </c>
      <c r="G962" s="622">
        <v>3861</v>
      </c>
      <c r="H962" s="701">
        <v>0</v>
      </c>
      <c r="I962" s="701">
        <v>0.59399999999999997</v>
      </c>
      <c r="J962" s="622" t="s">
        <v>9</v>
      </c>
      <c r="K962" s="24">
        <v>0.59399999999999997</v>
      </c>
      <c r="L962" s="24" t="s">
        <v>5</v>
      </c>
      <c r="M962" s="1078">
        <v>3861</v>
      </c>
      <c r="N962" s="1084"/>
      <c r="O962" s="1084"/>
      <c r="P962" s="622"/>
      <c r="Q962" s="622"/>
      <c r="R962" s="622"/>
      <c r="S962" s="1078"/>
      <c r="T962" s="1084"/>
      <c r="U962" s="1084"/>
      <c r="V962" s="622"/>
      <c r="W962" s="622"/>
      <c r="X962" s="622"/>
      <c r="Y962" s="1078"/>
      <c r="Z962" s="1084"/>
      <c r="AA962" s="1084"/>
      <c r="AB962" s="622"/>
      <c r="AC962" s="622"/>
      <c r="AD962" s="622"/>
      <c r="AE962" s="1078"/>
      <c r="AF962" s="1084"/>
      <c r="AG962" s="1084"/>
      <c r="AH962" s="622"/>
      <c r="AI962" s="622"/>
      <c r="AJ962" s="622"/>
      <c r="AK962" s="622"/>
      <c r="AL962" s="1084"/>
      <c r="AM962" s="1084"/>
      <c r="AN962" s="622"/>
      <c r="AO962" s="622"/>
      <c r="AP962" s="622"/>
      <c r="AQ962" s="1078"/>
      <c r="AR962" s="622"/>
      <c r="AS962" s="34"/>
      <c r="AT962" s="34"/>
      <c r="AU962" s="34"/>
      <c r="AV962" s="34"/>
      <c r="AW962" s="34"/>
      <c r="AX962" s="34"/>
      <c r="AY962" s="34"/>
      <c r="AZ962" s="34"/>
      <c r="BA962" s="34"/>
      <c r="BB962" s="34"/>
      <c r="BC962" s="34"/>
      <c r="BD962" s="34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4"/>
      <c r="BQ962" s="34"/>
      <c r="BR962" s="34"/>
      <c r="BS962" s="34"/>
      <c r="BT962" s="34"/>
      <c r="BU962" s="34"/>
      <c r="BV962" s="34"/>
      <c r="BW962" s="34"/>
      <c r="BX962" s="34"/>
      <c r="BY962" s="34"/>
      <c r="BZ962" s="34"/>
      <c r="CA962" s="34"/>
      <c r="CB962" s="34"/>
      <c r="CC962" s="34"/>
      <c r="CD962" s="34"/>
      <c r="CE962" s="34"/>
      <c r="CF962" s="34"/>
      <c r="CG962" s="34"/>
      <c r="CH962" s="34"/>
    </row>
    <row r="963" spans="1:86" s="25" customFormat="1" x14ac:dyDescent="0.25">
      <c r="A963" s="1065"/>
      <c r="B963" s="1065"/>
      <c r="C963" s="1065"/>
      <c r="D963" s="1065"/>
      <c r="E963" s="1065"/>
      <c r="F963" s="1065"/>
      <c r="G963" s="1065"/>
      <c r="H963" s="702"/>
      <c r="I963" s="702"/>
      <c r="J963" s="623"/>
      <c r="K963" s="24">
        <v>3861</v>
      </c>
      <c r="L963" s="24" t="s">
        <v>8</v>
      </c>
      <c r="M963" s="1079"/>
      <c r="N963" s="1085"/>
      <c r="O963" s="1085"/>
      <c r="P963" s="1065"/>
      <c r="Q963" s="1065"/>
      <c r="R963" s="1065"/>
      <c r="S963" s="1083"/>
      <c r="T963" s="1085"/>
      <c r="U963" s="1085"/>
      <c r="V963" s="1065"/>
      <c r="W963" s="1065"/>
      <c r="X963" s="1065"/>
      <c r="Y963" s="1083"/>
      <c r="Z963" s="1085"/>
      <c r="AA963" s="1085"/>
      <c r="AB963" s="1065"/>
      <c r="AC963" s="1065"/>
      <c r="AD963" s="1065"/>
      <c r="AE963" s="1083"/>
      <c r="AF963" s="1085"/>
      <c r="AG963" s="1085"/>
      <c r="AH963" s="1065"/>
      <c r="AI963" s="1065"/>
      <c r="AJ963" s="1065"/>
      <c r="AK963" s="1065"/>
      <c r="AL963" s="1085"/>
      <c r="AM963" s="1085"/>
      <c r="AN963" s="1065"/>
      <c r="AO963" s="1065"/>
      <c r="AP963" s="1065"/>
      <c r="AQ963" s="1083"/>
      <c r="AR963" s="1065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</row>
    <row r="964" spans="1:86" s="25" customFormat="1" x14ac:dyDescent="0.25">
      <c r="A964" s="1065"/>
      <c r="B964" s="1065"/>
      <c r="C964" s="1065"/>
      <c r="D964" s="1065"/>
      <c r="E964" s="1065"/>
      <c r="F964" s="1065"/>
      <c r="G964" s="1065"/>
      <c r="H964" s="701">
        <v>0</v>
      </c>
      <c r="I964" s="701">
        <v>0.59399999999999997</v>
      </c>
      <c r="J964" s="622" t="s">
        <v>10</v>
      </c>
      <c r="K964" s="24">
        <v>0.59399999999999997</v>
      </c>
      <c r="L964" s="24" t="s">
        <v>5</v>
      </c>
      <c r="M964" s="1078">
        <v>35.299999999999997</v>
      </c>
      <c r="N964" s="1085"/>
      <c r="O964" s="1085"/>
      <c r="P964" s="1065"/>
      <c r="Q964" s="1065"/>
      <c r="R964" s="1065"/>
      <c r="S964" s="1083"/>
      <c r="T964" s="1085"/>
      <c r="U964" s="1085"/>
      <c r="V964" s="1065"/>
      <c r="W964" s="1065"/>
      <c r="X964" s="1065"/>
      <c r="Y964" s="1083"/>
      <c r="Z964" s="1085"/>
      <c r="AA964" s="1085"/>
      <c r="AB964" s="1065"/>
      <c r="AC964" s="1065"/>
      <c r="AD964" s="1065"/>
      <c r="AE964" s="1083"/>
      <c r="AF964" s="1085"/>
      <c r="AG964" s="1085"/>
      <c r="AH964" s="1065"/>
      <c r="AI964" s="1065"/>
      <c r="AJ964" s="1065"/>
      <c r="AK964" s="1065"/>
      <c r="AL964" s="1085"/>
      <c r="AM964" s="1085"/>
      <c r="AN964" s="1065"/>
      <c r="AO964" s="1065"/>
      <c r="AP964" s="1065"/>
      <c r="AQ964" s="1083"/>
      <c r="AR964" s="1065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</row>
    <row r="965" spans="1:86" s="25" customFormat="1" x14ac:dyDescent="0.25">
      <c r="A965" s="623"/>
      <c r="B965" s="623"/>
      <c r="C965" s="623"/>
      <c r="D965" s="623"/>
      <c r="E965" s="623"/>
      <c r="F965" s="623"/>
      <c r="G965" s="623"/>
      <c r="H965" s="702"/>
      <c r="I965" s="702"/>
      <c r="J965" s="623"/>
      <c r="K965" s="24">
        <v>41.6</v>
      </c>
      <c r="L965" s="24" t="s">
        <v>8</v>
      </c>
      <c r="M965" s="1079"/>
      <c r="N965" s="1086"/>
      <c r="O965" s="1086"/>
      <c r="P965" s="623"/>
      <c r="Q965" s="623"/>
      <c r="R965" s="623"/>
      <c r="S965" s="1079"/>
      <c r="T965" s="1086"/>
      <c r="U965" s="1086"/>
      <c r="V965" s="623"/>
      <c r="W965" s="623"/>
      <c r="X965" s="623"/>
      <c r="Y965" s="1079"/>
      <c r="Z965" s="1086"/>
      <c r="AA965" s="1086"/>
      <c r="AB965" s="623"/>
      <c r="AC965" s="623"/>
      <c r="AD965" s="623"/>
      <c r="AE965" s="1079"/>
      <c r="AF965" s="1086"/>
      <c r="AG965" s="1086"/>
      <c r="AH965" s="623"/>
      <c r="AI965" s="623"/>
      <c r="AJ965" s="623"/>
      <c r="AK965" s="623"/>
      <c r="AL965" s="1086"/>
      <c r="AM965" s="1086"/>
      <c r="AN965" s="623"/>
      <c r="AO965" s="623"/>
      <c r="AP965" s="623"/>
      <c r="AQ965" s="1079"/>
      <c r="AR965" s="623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</row>
    <row r="966" spans="1:86" s="25" customFormat="1" x14ac:dyDescent="0.25">
      <c r="A966" s="622">
        <v>4</v>
      </c>
      <c r="B966" s="622">
        <v>297802</v>
      </c>
      <c r="C966" s="622" t="s">
        <v>190</v>
      </c>
      <c r="D966" s="622">
        <v>2.87</v>
      </c>
      <c r="E966" s="622">
        <v>41615</v>
      </c>
      <c r="F966" s="622">
        <v>2.87</v>
      </c>
      <c r="G966" s="622">
        <v>41615</v>
      </c>
      <c r="H966" s="1084"/>
      <c r="I966" s="1084"/>
      <c r="J966" s="622"/>
      <c r="K966" s="622"/>
      <c r="L966" s="622"/>
      <c r="M966" s="1078"/>
      <c r="N966" s="1084"/>
      <c r="O966" s="1084"/>
      <c r="P966" s="622"/>
      <c r="Q966" s="622"/>
      <c r="R966" s="622"/>
      <c r="S966" s="1078"/>
      <c r="T966" s="1084"/>
      <c r="U966" s="1084"/>
      <c r="V966" s="622"/>
      <c r="W966" s="622"/>
      <c r="X966" s="622"/>
      <c r="Y966" s="1078"/>
      <c r="Z966" s="1084"/>
      <c r="AA966" s="1084"/>
      <c r="AB966" s="622"/>
      <c r="AC966" s="622"/>
      <c r="AD966" s="622"/>
      <c r="AE966" s="1078"/>
      <c r="AF966" s="1084"/>
      <c r="AG966" s="1084"/>
      <c r="AH966" s="622"/>
      <c r="AI966" s="622"/>
      <c r="AJ966" s="622"/>
      <c r="AK966" s="622"/>
      <c r="AL966" s="1084"/>
      <c r="AM966" s="1084"/>
      <c r="AN966" s="622"/>
      <c r="AO966" s="622"/>
      <c r="AP966" s="622"/>
      <c r="AQ966" s="1078"/>
      <c r="AR966" s="622"/>
      <c r="AS966" s="34"/>
      <c r="AT966" s="34"/>
      <c r="AU966" s="34"/>
      <c r="AV966" s="34"/>
      <c r="AW966" s="34"/>
      <c r="AX966" s="34"/>
      <c r="AY966" s="34"/>
      <c r="AZ966" s="34"/>
      <c r="BA966" s="34"/>
      <c r="BB966" s="34"/>
      <c r="BC966" s="34"/>
      <c r="BD966" s="34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  <c r="BO966" s="34"/>
      <c r="BP966" s="34"/>
      <c r="BQ966" s="34"/>
      <c r="BR966" s="34"/>
      <c r="BS966" s="34"/>
      <c r="BT966" s="34"/>
      <c r="BU966" s="34"/>
      <c r="BV966" s="34"/>
      <c r="BW966" s="34"/>
      <c r="BX966" s="34"/>
      <c r="BY966" s="34"/>
      <c r="BZ966" s="34"/>
      <c r="CA966" s="34"/>
      <c r="CB966" s="34"/>
      <c r="CC966" s="34"/>
      <c r="CD966" s="34"/>
      <c r="CE966" s="34"/>
      <c r="CF966" s="34"/>
      <c r="CG966" s="34"/>
      <c r="CH966" s="34"/>
    </row>
    <row r="967" spans="1:86" s="25" customFormat="1" x14ac:dyDescent="0.25">
      <c r="A967" s="1065"/>
      <c r="B967" s="1065"/>
      <c r="C967" s="1065"/>
      <c r="D967" s="1065"/>
      <c r="E967" s="1065"/>
      <c r="F967" s="1065"/>
      <c r="G967" s="1065"/>
      <c r="H967" s="1085"/>
      <c r="I967" s="1085"/>
      <c r="J967" s="1065"/>
      <c r="K967" s="1065"/>
      <c r="L967" s="1065"/>
      <c r="M967" s="1083"/>
      <c r="N967" s="1085"/>
      <c r="O967" s="1085"/>
      <c r="P967" s="1065"/>
      <c r="Q967" s="1065"/>
      <c r="R967" s="1065"/>
      <c r="S967" s="1083"/>
      <c r="T967" s="1085"/>
      <c r="U967" s="1085"/>
      <c r="V967" s="1065"/>
      <c r="W967" s="1065"/>
      <c r="X967" s="1065"/>
      <c r="Y967" s="1083"/>
      <c r="Z967" s="1085"/>
      <c r="AA967" s="1085"/>
      <c r="AB967" s="1065"/>
      <c r="AC967" s="1065"/>
      <c r="AD967" s="1065"/>
      <c r="AE967" s="1083"/>
      <c r="AF967" s="1085"/>
      <c r="AG967" s="1085"/>
      <c r="AH967" s="1065"/>
      <c r="AI967" s="1065"/>
      <c r="AJ967" s="1065"/>
      <c r="AK967" s="1065"/>
      <c r="AL967" s="1085"/>
      <c r="AM967" s="1085"/>
      <c r="AN967" s="1065"/>
      <c r="AO967" s="1065"/>
      <c r="AP967" s="1065"/>
      <c r="AQ967" s="1083"/>
      <c r="AR967" s="1065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</row>
    <row r="968" spans="1:86" s="25" customFormat="1" x14ac:dyDescent="0.25">
      <c r="A968" s="1065"/>
      <c r="B968" s="1065"/>
      <c r="C968" s="1065"/>
      <c r="D968" s="1065"/>
      <c r="E968" s="1065"/>
      <c r="F968" s="1065"/>
      <c r="G968" s="1065"/>
      <c r="H968" s="1085"/>
      <c r="I968" s="1085"/>
      <c r="J968" s="1065"/>
      <c r="K968" s="1065"/>
      <c r="L968" s="1065"/>
      <c r="M968" s="1083"/>
      <c r="N968" s="1085"/>
      <c r="O968" s="1085"/>
      <c r="P968" s="1065"/>
      <c r="Q968" s="1065"/>
      <c r="R968" s="1065"/>
      <c r="S968" s="1083"/>
      <c r="T968" s="1085"/>
      <c r="U968" s="1085"/>
      <c r="V968" s="1065"/>
      <c r="W968" s="1065"/>
      <c r="X968" s="1065"/>
      <c r="Y968" s="1083"/>
      <c r="Z968" s="1085"/>
      <c r="AA968" s="1085"/>
      <c r="AB968" s="1065"/>
      <c r="AC968" s="1065"/>
      <c r="AD968" s="1065"/>
      <c r="AE968" s="1083"/>
      <c r="AF968" s="1085"/>
      <c r="AG968" s="1085"/>
      <c r="AH968" s="1065"/>
      <c r="AI968" s="1065"/>
      <c r="AJ968" s="1065"/>
      <c r="AK968" s="1065"/>
      <c r="AL968" s="1085"/>
      <c r="AM968" s="1085"/>
      <c r="AN968" s="1065"/>
      <c r="AO968" s="1065"/>
      <c r="AP968" s="1065"/>
      <c r="AQ968" s="1083"/>
      <c r="AR968" s="1065"/>
      <c r="AS968" s="34"/>
      <c r="AT968" s="34"/>
      <c r="AU968" s="34"/>
      <c r="AV968" s="34"/>
      <c r="AW968" s="34"/>
      <c r="AX968" s="34"/>
      <c r="AY968" s="34"/>
      <c r="AZ968" s="34"/>
      <c r="BA968" s="34"/>
      <c r="BB968" s="34"/>
      <c r="BC968" s="34"/>
      <c r="BD968" s="34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  <c r="BO968" s="34"/>
      <c r="BP968" s="34"/>
      <c r="BQ968" s="34"/>
      <c r="BR968" s="34"/>
      <c r="BS968" s="34"/>
      <c r="BT968" s="34"/>
      <c r="BU968" s="34"/>
      <c r="BV968" s="34"/>
      <c r="BW968" s="34"/>
      <c r="BX968" s="34"/>
      <c r="BY968" s="34"/>
      <c r="BZ968" s="34"/>
      <c r="CA968" s="34"/>
      <c r="CB968" s="34"/>
      <c r="CC968" s="34"/>
      <c r="CD968" s="34"/>
      <c r="CE968" s="34"/>
      <c r="CF968" s="34"/>
      <c r="CG968" s="34"/>
      <c r="CH968" s="34"/>
    </row>
    <row r="969" spans="1:86" s="25" customFormat="1" x14ac:dyDescent="0.25">
      <c r="A969" s="623"/>
      <c r="B969" s="623"/>
      <c r="C969" s="623"/>
      <c r="D969" s="623"/>
      <c r="E969" s="623"/>
      <c r="F969" s="623"/>
      <c r="G969" s="623"/>
      <c r="H969" s="1086"/>
      <c r="I969" s="1086"/>
      <c r="J969" s="623"/>
      <c r="K969" s="623"/>
      <c r="L969" s="623"/>
      <c r="M969" s="1079"/>
      <c r="N969" s="1086"/>
      <c r="O969" s="1086"/>
      <c r="P969" s="623"/>
      <c r="Q969" s="623"/>
      <c r="R969" s="623"/>
      <c r="S969" s="1079"/>
      <c r="T969" s="1086"/>
      <c r="U969" s="1086"/>
      <c r="V969" s="623"/>
      <c r="W969" s="623"/>
      <c r="X969" s="623"/>
      <c r="Y969" s="1079"/>
      <c r="Z969" s="1086"/>
      <c r="AA969" s="1086"/>
      <c r="AB969" s="623"/>
      <c r="AC969" s="623"/>
      <c r="AD969" s="623"/>
      <c r="AE969" s="1079"/>
      <c r="AF969" s="1086"/>
      <c r="AG969" s="1086"/>
      <c r="AH969" s="623"/>
      <c r="AI969" s="623"/>
      <c r="AJ969" s="623"/>
      <c r="AK969" s="623"/>
      <c r="AL969" s="1086"/>
      <c r="AM969" s="1086"/>
      <c r="AN969" s="623"/>
      <c r="AO969" s="623"/>
      <c r="AP969" s="623"/>
      <c r="AQ969" s="1079"/>
      <c r="AR969" s="623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</row>
    <row r="970" spans="1:86" s="25" customFormat="1" x14ac:dyDescent="0.25">
      <c r="A970" s="622">
        <v>5</v>
      </c>
      <c r="B970" s="622">
        <v>297449</v>
      </c>
      <c r="C970" s="622" t="s">
        <v>191</v>
      </c>
      <c r="D970" s="622">
        <v>6.1689999999999996</v>
      </c>
      <c r="E970" s="622">
        <v>91252.5</v>
      </c>
      <c r="F970" s="622">
        <v>6.1689999999999996</v>
      </c>
      <c r="G970" s="622">
        <v>91252.5</v>
      </c>
      <c r="H970" s="1084"/>
      <c r="I970" s="1084"/>
      <c r="J970" s="622"/>
      <c r="K970" s="622"/>
      <c r="L970" s="622"/>
      <c r="M970" s="1078"/>
      <c r="N970" s="1084"/>
      <c r="O970" s="1084"/>
      <c r="P970" s="622"/>
      <c r="Q970" s="622"/>
      <c r="R970" s="622"/>
      <c r="S970" s="1078"/>
      <c r="T970" s="1084"/>
      <c r="U970" s="1084"/>
      <c r="V970" s="622"/>
      <c r="W970" s="622"/>
      <c r="X970" s="622"/>
      <c r="Y970" s="1078"/>
      <c r="Z970" s="1084"/>
      <c r="AA970" s="1084"/>
      <c r="AB970" s="622"/>
      <c r="AC970" s="622"/>
      <c r="AD970" s="622"/>
      <c r="AE970" s="1078"/>
      <c r="AF970" s="701">
        <v>0</v>
      </c>
      <c r="AG970" s="701">
        <v>4.8120000000000003</v>
      </c>
      <c r="AH970" s="622" t="s">
        <v>9</v>
      </c>
      <c r="AI970" s="24">
        <v>4.8120000000000003</v>
      </c>
      <c r="AJ970" s="24" t="s">
        <v>5</v>
      </c>
      <c r="AK970" s="622">
        <v>71119.5</v>
      </c>
      <c r="AL970" s="1084"/>
      <c r="AM970" s="1084"/>
      <c r="AN970" s="622"/>
      <c r="AO970" s="622"/>
      <c r="AP970" s="622"/>
      <c r="AQ970" s="1078"/>
      <c r="AR970" s="622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</row>
    <row r="971" spans="1:86" s="25" customFormat="1" x14ac:dyDescent="0.25">
      <c r="A971" s="1065"/>
      <c r="B971" s="1065"/>
      <c r="C971" s="1065"/>
      <c r="D971" s="1065"/>
      <c r="E971" s="1065"/>
      <c r="F971" s="1065"/>
      <c r="G971" s="1065"/>
      <c r="H971" s="1085"/>
      <c r="I971" s="1085"/>
      <c r="J971" s="1065"/>
      <c r="K971" s="1065"/>
      <c r="L971" s="1065"/>
      <c r="M971" s="1083"/>
      <c r="N971" s="1085"/>
      <c r="O971" s="1085"/>
      <c r="P971" s="1065"/>
      <c r="Q971" s="1065"/>
      <c r="R971" s="1065"/>
      <c r="S971" s="1083"/>
      <c r="T971" s="1085"/>
      <c r="U971" s="1085"/>
      <c r="V971" s="1065"/>
      <c r="W971" s="1065"/>
      <c r="X971" s="1065"/>
      <c r="Y971" s="1083"/>
      <c r="Z971" s="1085"/>
      <c r="AA971" s="1085"/>
      <c r="AB971" s="1065"/>
      <c r="AC971" s="1065"/>
      <c r="AD971" s="1065"/>
      <c r="AE971" s="1083"/>
      <c r="AF971" s="702"/>
      <c r="AG971" s="702"/>
      <c r="AH971" s="623"/>
      <c r="AI971" s="24">
        <v>71176.95</v>
      </c>
      <c r="AJ971" s="24" t="s">
        <v>8</v>
      </c>
      <c r="AK971" s="623"/>
      <c r="AL971" s="1085"/>
      <c r="AM971" s="1085"/>
      <c r="AN971" s="1065"/>
      <c r="AO971" s="1065"/>
      <c r="AP971" s="1065"/>
      <c r="AQ971" s="1083"/>
      <c r="AR971" s="1065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</row>
    <row r="972" spans="1:86" s="25" customFormat="1" x14ac:dyDescent="0.25">
      <c r="A972" s="1065"/>
      <c r="B972" s="1065"/>
      <c r="C972" s="1065"/>
      <c r="D972" s="1065"/>
      <c r="E972" s="1065"/>
      <c r="F972" s="1065"/>
      <c r="G972" s="1065"/>
      <c r="H972" s="1085"/>
      <c r="I972" s="1085"/>
      <c r="J972" s="1065"/>
      <c r="K972" s="1065"/>
      <c r="L972" s="1065"/>
      <c r="M972" s="1083"/>
      <c r="N972" s="1085"/>
      <c r="O972" s="1085"/>
      <c r="P972" s="1065"/>
      <c r="Q972" s="1065"/>
      <c r="R972" s="1065"/>
      <c r="S972" s="1083"/>
      <c r="T972" s="1085"/>
      <c r="U972" s="1085"/>
      <c r="V972" s="1065"/>
      <c r="W972" s="1065"/>
      <c r="X972" s="1065"/>
      <c r="Y972" s="1083"/>
      <c r="Z972" s="1085"/>
      <c r="AA972" s="1085"/>
      <c r="AB972" s="1065"/>
      <c r="AC972" s="1065"/>
      <c r="AD972" s="1065"/>
      <c r="AE972" s="1083"/>
      <c r="AF972" s="701">
        <v>0</v>
      </c>
      <c r="AG972" s="701">
        <v>1.79</v>
      </c>
      <c r="AH972" s="622" t="s">
        <v>10</v>
      </c>
      <c r="AI972" s="24">
        <v>1.79</v>
      </c>
      <c r="AJ972" s="24" t="s">
        <v>5</v>
      </c>
      <c r="AK972" s="622">
        <v>180.7</v>
      </c>
      <c r="AL972" s="1085"/>
      <c r="AM972" s="1085"/>
      <c r="AN972" s="1065"/>
      <c r="AO972" s="1065"/>
      <c r="AP972" s="1065"/>
      <c r="AQ972" s="1083"/>
      <c r="AR972" s="1065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</row>
    <row r="973" spans="1:86" s="25" customFormat="1" x14ac:dyDescent="0.25">
      <c r="A973" s="623"/>
      <c r="B973" s="623"/>
      <c r="C973" s="623"/>
      <c r="D973" s="623"/>
      <c r="E973" s="623"/>
      <c r="F973" s="623"/>
      <c r="G973" s="623"/>
      <c r="H973" s="1086"/>
      <c r="I973" s="1086"/>
      <c r="J973" s="623"/>
      <c r="K973" s="623"/>
      <c r="L973" s="623"/>
      <c r="M973" s="1079"/>
      <c r="N973" s="1086"/>
      <c r="O973" s="1086"/>
      <c r="P973" s="623"/>
      <c r="Q973" s="623"/>
      <c r="R973" s="623"/>
      <c r="S973" s="1079"/>
      <c r="T973" s="1086"/>
      <c r="U973" s="1086"/>
      <c r="V973" s="623"/>
      <c r="W973" s="623"/>
      <c r="X973" s="623"/>
      <c r="Y973" s="1079"/>
      <c r="Z973" s="1086"/>
      <c r="AA973" s="1086"/>
      <c r="AB973" s="623"/>
      <c r="AC973" s="623"/>
      <c r="AD973" s="623"/>
      <c r="AE973" s="1079"/>
      <c r="AF973" s="702"/>
      <c r="AG973" s="702"/>
      <c r="AH973" s="623"/>
      <c r="AI973" s="24">
        <v>214.9</v>
      </c>
      <c r="AJ973" s="24" t="s">
        <v>8</v>
      </c>
      <c r="AK973" s="623"/>
      <c r="AL973" s="1086"/>
      <c r="AM973" s="1086"/>
      <c r="AN973" s="623"/>
      <c r="AO973" s="623"/>
      <c r="AP973" s="623"/>
      <c r="AQ973" s="1079"/>
      <c r="AR973" s="623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</row>
    <row r="974" spans="1:86" s="25" customFormat="1" x14ac:dyDescent="0.25">
      <c r="A974" s="622">
        <v>6</v>
      </c>
      <c r="B974" s="622">
        <v>297794</v>
      </c>
      <c r="C974" s="622" t="s">
        <v>289</v>
      </c>
      <c r="D974" s="622">
        <v>1.024</v>
      </c>
      <c r="E974" s="622">
        <v>5692.6</v>
      </c>
      <c r="F974" s="622">
        <v>1.024</v>
      </c>
      <c r="G974" s="622">
        <v>5692.6</v>
      </c>
      <c r="H974" s="701">
        <v>0</v>
      </c>
      <c r="I974" s="701">
        <v>1.024</v>
      </c>
      <c r="J974" s="622" t="s">
        <v>9</v>
      </c>
      <c r="K974" s="24">
        <v>1.024</v>
      </c>
      <c r="L974" s="24" t="s">
        <v>5</v>
      </c>
      <c r="M974" s="1078">
        <v>5692.6</v>
      </c>
      <c r="N974" s="1084"/>
      <c r="O974" s="1084"/>
      <c r="P974" s="622"/>
      <c r="Q974" s="622"/>
      <c r="R974" s="622"/>
      <c r="S974" s="1078"/>
      <c r="T974" s="1084"/>
      <c r="U974" s="1084"/>
      <c r="V974" s="622"/>
      <c r="W974" s="622"/>
      <c r="X974" s="622"/>
      <c r="Y974" s="1078"/>
      <c r="Z974" s="1084"/>
      <c r="AA974" s="1084"/>
      <c r="AB974" s="622"/>
      <c r="AC974" s="622"/>
      <c r="AD974" s="622"/>
      <c r="AE974" s="1078"/>
      <c r="AF974" s="1084"/>
      <c r="AG974" s="1084"/>
      <c r="AH974" s="622"/>
      <c r="AI974" s="622"/>
      <c r="AJ974" s="622"/>
      <c r="AK974" s="622"/>
      <c r="AL974" s="1084"/>
      <c r="AM974" s="1084"/>
      <c r="AN974" s="622"/>
      <c r="AO974" s="622"/>
      <c r="AP974" s="622"/>
      <c r="AQ974" s="1078"/>
      <c r="AR974" s="622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</row>
    <row r="975" spans="1:86" s="25" customFormat="1" x14ac:dyDescent="0.25">
      <c r="A975" s="1065"/>
      <c r="B975" s="1065"/>
      <c r="C975" s="1065"/>
      <c r="D975" s="1065"/>
      <c r="E975" s="1065"/>
      <c r="F975" s="1065"/>
      <c r="G975" s="1065"/>
      <c r="H975" s="702"/>
      <c r="I975" s="702"/>
      <c r="J975" s="623"/>
      <c r="K975" s="24">
        <v>5692.6</v>
      </c>
      <c r="L975" s="24" t="s">
        <v>8</v>
      </c>
      <c r="M975" s="1079"/>
      <c r="N975" s="1085"/>
      <c r="O975" s="1085"/>
      <c r="P975" s="1065"/>
      <c r="Q975" s="1065"/>
      <c r="R975" s="1065"/>
      <c r="S975" s="1083"/>
      <c r="T975" s="1085"/>
      <c r="U975" s="1085"/>
      <c r="V975" s="1065"/>
      <c r="W975" s="1065"/>
      <c r="X975" s="1065"/>
      <c r="Y975" s="1083"/>
      <c r="Z975" s="1085"/>
      <c r="AA975" s="1085"/>
      <c r="AB975" s="1065"/>
      <c r="AC975" s="1065"/>
      <c r="AD975" s="1065"/>
      <c r="AE975" s="1083"/>
      <c r="AF975" s="1085"/>
      <c r="AG975" s="1085"/>
      <c r="AH975" s="1065"/>
      <c r="AI975" s="1065"/>
      <c r="AJ975" s="1065"/>
      <c r="AK975" s="1065"/>
      <c r="AL975" s="1085"/>
      <c r="AM975" s="1085"/>
      <c r="AN975" s="1065"/>
      <c r="AO975" s="1065"/>
      <c r="AP975" s="1065"/>
      <c r="AQ975" s="1083"/>
      <c r="AR975" s="1065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</row>
    <row r="976" spans="1:86" s="25" customFormat="1" x14ac:dyDescent="0.25">
      <c r="A976" s="1065"/>
      <c r="B976" s="1065"/>
      <c r="C976" s="1065"/>
      <c r="D976" s="1065"/>
      <c r="E976" s="1065"/>
      <c r="F976" s="1065"/>
      <c r="G976" s="1065"/>
      <c r="H976" s="701">
        <v>0</v>
      </c>
      <c r="I976" s="701">
        <v>1.024</v>
      </c>
      <c r="J976" s="622" t="s">
        <v>10</v>
      </c>
      <c r="K976" s="24">
        <v>1.024</v>
      </c>
      <c r="L976" s="24" t="s">
        <v>5</v>
      </c>
      <c r="M976" s="1078">
        <v>88.3</v>
      </c>
      <c r="N976" s="1085"/>
      <c r="O976" s="1085"/>
      <c r="P976" s="1065"/>
      <c r="Q976" s="1065"/>
      <c r="R976" s="1065"/>
      <c r="S976" s="1083"/>
      <c r="T976" s="1085"/>
      <c r="U976" s="1085"/>
      <c r="V976" s="1065"/>
      <c r="W976" s="1065"/>
      <c r="X976" s="1065"/>
      <c r="Y976" s="1083"/>
      <c r="Z976" s="1085"/>
      <c r="AA976" s="1085"/>
      <c r="AB976" s="1065"/>
      <c r="AC976" s="1065"/>
      <c r="AD976" s="1065"/>
      <c r="AE976" s="1083"/>
      <c r="AF976" s="1085"/>
      <c r="AG976" s="1085"/>
      <c r="AH976" s="1065"/>
      <c r="AI976" s="1065"/>
      <c r="AJ976" s="1065"/>
      <c r="AK976" s="1065"/>
      <c r="AL976" s="1085"/>
      <c r="AM976" s="1085"/>
      <c r="AN976" s="1065"/>
      <c r="AO976" s="1065"/>
      <c r="AP976" s="1065"/>
      <c r="AQ976" s="1083"/>
      <c r="AR976" s="1065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</row>
    <row r="977" spans="1:86" s="25" customFormat="1" x14ac:dyDescent="0.25">
      <c r="A977" s="623"/>
      <c r="B977" s="623"/>
      <c r="C977" s="623"/>
      <c r="D977" s="623"/>
      <c r="E977" s="623"/>
      <c r="F977" s="623"/>
      <c r="G977" s="623"/>
      <c r="H977" s="702"/>
      <c r="I977" s="702"/>
      <c r="J977" s="623"/>
      <c r="K977" s="24">
        <v>103.9</v>
      </c>
      <c r="L977" s="24" t="s">
        <v>8</v>
      </c>
      <c r="M977" s="1079"/>
      <c r="N977" s="1086"/>
      <c r="O977" s="1086"/>
      <c r="P977" s="623"/>
      <c r="Q977" s="623"/>
      <c r="R977" s="623"/>
      <c r="S977" s="1079"/>
      <c r="T977" s="1086"/>
      <c r="U977" s="1086"/>
      <c r="V977" s="623"/>
      <c r="W977" s="623"/>
      <c r="X977" s="623"/>
      <c r="Y977" s="1079"/>
      <c r="Z977" s="1086"/>
      <c r="AA977" s="1086"/>
      <c r="AB977" s="623"/>
      <c r="AC977" s="623"/>
      <c r="AD977" s="623"/>
      <c r="AE977" s="1079"/>
      <c r="AF977" s="1086"/>
      <c r="AG977" s="1086"/>
      <c r="AH977" s="623"/>
      <c r="AI977" s="623"/>
      <c r="AJ977" s="623"/>
      <c r="AK977" s="623"/>
      <c r="AL977" s="1086"/>
      <c r="AM977" s="1086"/>
      <c r="AN977" s="623"/>
      <c r="AO977" s="623"/>
      <c r="AP977" s="623"/>
      <c r="AQ977" s="1079"/>
      <c r="AR977" s="623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</row>
    <row r="978" spans="1:86" s="25" customFormat="1" x14ac:dyDescent="0.25">
      <c r="A978" s="622">
        <v>7</v>
      </c>
      <c r="B978" s="622">
        <v>297707</v>
      </c>
      <c r="C978" s="622" t="s">
        <v>290</v>
      </c>
      <c r="D978" s="622">
        <v>1.1359999999999999</v>
      </c>
      <c r="E978" s="622">
        <v>7836.9</v>
      </c>
      <c r="F978" s="622">
        <v>1.1359999999999999</v>
      </c>
      <c r="G978" s="622">
        <v>7836.9</v>
      </c>
      <c r="H978" s="1084"/>
      <c r="I978" s="1084"/>
      <c r="J978" s="622"/>
      <c r="K978" s="622"/>
      <c r="L978" s="622"/>
      <c r="M978" s="1078"/>
      <c r="N978" s="1084"/>
      <c r="O978" s="1084"/>
      <c r="P978" s="622"/>
      <c r="Q978" s="622"/>
      <c r="R978" s="622"/>
      <c r="S978" s="1078"/>
      <c r="T978" s="1084"/>
      <c r="U978" s="1084"/>
      <c r="V978" s="622"/>
      <c r="W978" s="622"/>
      <c r="X978" s="622"/>
      <c r="Y978" s="1078"/>
      <c r="Z978" s="701">
        <v>0</v>
      </c>
      <c r="AA978" s="701">
        <v>1.1359999999999999</v>
      </c>
      <c r="AB978" s="622" t="s">
        <v>9</v>
      </c>
      <c r="AC978" s="24">
        <v>1.1359999999999999</v>
      </c>
      <c r="AD978" s="24" t="s">
        <v>5</v>
      </c>
      <c r="AE978" s="1078">
        <v>9404.2999999999993</v>
      </c>
      <c r="AF978" s="1084"/>
      <c r="AG978" s="1084"/>
      <c r="AH978" s="622"/>
      <c r="AI978" s="622"/>
      <c r="AJ978" s="622"/>
      <c r="AK978" s="622"/>
      <c r="AL978" s="1084"/>
      <c r="AM978" s="1084"/>
      <c r="AN978" s="622"/>
      <c r="AO978" s="622"/>
      <c r="AP978" s="622"/>
      <c r="AQ978" s="1078"/>
      <c r="AR978" s="622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</row>
    <row r="979" spans="1:86" s="25" customFormat="1" x14ac:dyDescent="0.25">
      <c r="A979" s="1065"/>
      <c r="B979" s="1065"/>
      <c r="C979" s="1065"/>
      <c r="D979" s="1065"/>
      <c r="E979" s="1065"/>
      <c r="F979" s="1065"/>
      <c r="G979" s="1065"/>
      <c r="H979" s="1085"/>
      <c r="I979" s="1085"/>
      <c r="J979" s="1065"/>
      <c r="K979" s="1065"/>
      <c r="L979" s="1065"/>
      <c r="M979" s="1083"/>
      <c r="N979" s="1085"/>
      <c r="O979" s="1085"/>
      <c r="P979" s="1065"/>
      <c r="Q979" s="1065"/>
      <c r="R979" s="1065"/>
      <c r="S979" s="1083"/>
      <c r="T979" s="1085"/>
      <c r="U979" s="1085"/>
      <c r="V979" s="1065"/>
      <c r="W979" s="1065"/>
      <c r="X979" s="1065"/>
      <c r="Y979" s="1083"/>
      <c r="Z979" s="1054"/>
      <c r="AA979" s="1054"/>
      <c r="AB979" s="623"/>
      <c r="AC979" s="24">
        <v>7836.9</v>
      </c>
      <c r="AD979" s="24" t="s">
        <v>8</v>
      </c>
      <c r="AE979" s="1079"/>
      <c r="AF979" s="1085"/>
      <c r="AG979" s="1085"/>
      <c r="AH979" s="1065"/>
      <c r="AI979" s="1065"/>
      <c r="AJ979" s="1065"/>
      <c r="AK979" s="1065"/>
      <c r="AL979" s="1085"/>
      <c r="AM979" s="1085"/>
      <c r="AN979" s="1065"/>
      <c r="AO979" s="1065"/>
      <c r="AP979" s="1065"/>
      <c r="AQ979" s="1083"/>
      <c r="AR979" s="1065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</row>
    <row r="980" spans="1:86" s="25" customFormat="1" x14ac:dyDescent="0.25">
      <c r="A980" s="1065"/>
      <c r="B980" s="1065"/>
      <c r="C980" s="1065"/>
      <c r="D980" s="1065"/>
      <c r="E980" s="1065"/>
      <c r="F980" s="1065"/>
      <c r="G980" s="1065"/>
      <c r="H980" s="1085"/>
      <c r="I980" s="1085"/>
      <c r="J980" s="1065"/>
      <c r="K980" s="1065"/>
      <c r="L980" s="1065"/>
      <c r="M980" s="1083"/>
      <c r="N980" s="1085"/>
      <c r="O980" s="1085"/>
      <c r="P980" s="1065"/>
      <c r="Q980" s="1065"/>
      <c r="R980" s="1065"/>
      <c r="S980" s="1083"/>
      <c r="T980" s="1085"/>
      <c r="U980" s="1085"/>
      <c r="V980" s="1065"/>
      <c r="W980" s="1065"/>
      <c r="X980" s="1065"/>
      <c r="Y980" s="1083"/>
      <c r="Z980" s="1054"/>
      <c r="AA980" s="1054"/>
      <c r="AB980" s="622" t="s">
        <v>10</v>
      </c>
      <c r="AC980" s="24">
        <v>1.1359999999999999</v>
      </c>
      <c r="AD980" s="24" t="s">
        <v>5</v>
      </c>
      <c r="AE980" s="1078">
        <v>70.8</v>
      </c>
      <c r="AF980" s="1085"/>
      <c r="AG980" s="1085"/>
      <c r="AH980" s="1065"/>
      <c r="AI980" s="1065"/>
      <c r="AJ980" s="1065"/>
      <c r="AK980" s="1065"/>
      <c r="AL980" s="1085"/>
      <c r="AM980" s="1085"/>
      <c r="AN980" s="1065"/>
      <c r="AO980" s="1065"/>
      <c r="AP980" s="1065"/>
      <c r="AQ980" s="1083"/>
      <c r="AR980" s="1065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</row>
    <row r="981" spans="1:86" s="25" customFormat="1" x14ac:dyDescent="0.25">
      <c r="A981" s="623"/>
      <c r="B981" s="623"/>
      <c r="C981" s="623"/>
      <c r="D981" s="623"/>
      <c r="E981" s="623"/>
      <c r="F981" s="623"/>
      <c r="G981" s="623"/>
      <c r="H981" s="1086"/>
      <c r="I981" s="1086"/>
      <c r="J981" s="623"/>
      <c r="K981" s="623"/>
      <c r="L981" s="623"/>
      <c r="M981" s="1079"/>
      <c r="N981" s="1086"/>
      <c r="O981" s="1086"/>
      <c r="P981" s="623"/>
      <c r="Q981" s="623"/>
      <c r="R981" s="623"/>
      <c r="S981" s="1079"/>
      <c r="T981" s="1086"/>
      <c r="U981" s="1086"/>
      <c r="V981" s="623"/>
      <c r="W981" s="623"/>
      <c r="X981" s="623"/>
      <c r="Y981" s="1079"/>
      <c r="Z981" s="702"/>
      <c r="AA981" s="702"/>
      <c r="AB981" s="623"/>
      <c r="AC981" s="24">
        <v>83.3</v>
      </c>
      <c r="AD981" s="24" t="s">
        <v>8</v>
      </c>
      <c r="AE981" s="1079"/>
      <c r="AF981" s="1086"/>
      <c r="AG981" s="1086"/>
      <c r="AH981" s="623"/>
      <c r="AI981" s="623"/>
      <c r="AJ981" s="623"/>
      <c r="AK981" s="623"/>
      <c r="AL981" s="1086"/>
      <c r="AM981" s="1086"/>
      <c r="AN981" s="623"/>
      <c r="AO981" s="623"/>
      <c r="AP981" s="623"/>
      <c r="AQ981" s="1079"/>
      <c r="AR981" s="623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</row>
    <row r="982" spans="1:86" s="25" customFormat="1" ht="59.25" customHeight="1" x14ac:dyDescent="0.25">
      <c r="A982" s="24">
        <v>8</v>
      </c>
      <c r="B982" s="24">
        <v>297610</v>
      </c>
      <c r="C982" s="364" t="s">
        <v>442</v>
      </c>
      <c r="D982" s="24">
        <v>3.4380000000000002</v>
      </c>
      <c r="E982" s="24">
        <v>51513.2</v>
      </c>
      <c r="F982" s="24">
        <v>3.4380000000000002</v>
      </c>
      <c r="G982" s="24">
        <v>51513.2</v>
      </c>
      <c r="H982" s="135"/>
      <c r="I982" s="135"/>
      <c r="J982" s="24"/>
      <c r="K982" s="24"/>
      <c r="L982" s="24"/>
      <c r="M982" s="141"/>
      <c r="N982" s="135"/>
      <c r="O982" s="135"/>
      <c r="P982" s="24"/>
      <c r="Q982" s="24"/>
      <c r="R982" s="24"/>
      <c r="S982" s="136"/>
      <c r="T982" s="135"/>
      <c r="U982" s="135"/>
      <c r="V982" s="24"/>
      <c r="W982" s="24"/>
      <c r="X982" s="24"/>
      <c r="Y982" s="136"/>
      <c r="Z982" s="135"/>
      <c r="AA982" s="135"/>
      <c r="AB982" s="24"/>
      <c r="AC982" s="24"/>
      <c r="AD982" s="24"/>
      <c r="AE982" s="136"/>
      <c r="AF982" s="1090" t="s">
        <v>724</v>
      </c>
      <c r="AG982" s="1091"/>
      <c r="AH982" s="24" t="s">
        <v>43</v>
      </c>
      <c r="AI982" s="24">
        <v>17000</v>
      </c>
      <c r="AJ982" s="24" t="s">
        <v>6</v>
      </c>
      <c r="AK982" s="24">
        <v>90000</v>
      </c>
      <c r="AL982" s="135"/>
      <c r="AM982" s="135"/>
      <c r="AN982" s="24"/>
      <c r="AO982" s="24"/>
      <c r="AP982" s="24"/>
      <c r="AQ982" s="136"/>
      <c r="AR982" s="2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</row>
    <row r="983" spans="1:86" s="25" customFormat="1" x14ac:dyDescent="0.25">
      <c r="A983" s="622">
        <v>9</v>
      </c>
      <c r="B983" s="622">
        <v>297822</v>
      </c>
      <c r="C983" s="622" t="s">
        <v>292</v>
      </c>
      <c r="D983" s="622">
        <v>0.92700000000000005</v>
      </c>
      <c r="E983" s="622">
        <v>6157.5</v>
      </c>
      <c r="F983" s="622">
        <v>0.92700000000000005</v>
      </c>
      <c r="G983" s="622">
        <v>6157.5</v>
      </c>
      <c r="H983" s="1084"/>
      <c r="I983" s="1084"/>
      <c r="J983" s="622"/>
      <c r="K983" s="622"/>
      <c r="L983" s="622"/>
      <c r="M983" s="1078"/>
      <c r="N983" s="1084"/>
      <c r="O983" s="1084"/>
      <c r="P983" s="622"/>
      <c r="Q983" s="622"/>
      <c r="R983" s="622"/>
      <c r="S983" s="1078"/>
      <c r="T983" s="1084"/>
      <c r="U983" s="1084"/>
      <c r="V983" s="622"/>
      <c r="W983" s="622"/>
      <c r="X983" s="622"/>
      <c r="Y983" s="1078"/>
      <c r="Z983" s="1084"/>
      <c r="AA983" s="1084"/>
      <c r="AB983" s="622" t="s">
        <v>9</v>
      </c>
      <c r="AC983" s="24">
        <v>0.92700000000000005</v>
      </c>
      <c r="AD983" s="24" t="s">
        <v>5</v>
      </c>
      <c r="AE983" s="1078">
        <v>6157.5</v>
      </c>
      <c r="AF983" s="1084"/>
      <c r="AG983" s="1084"/>
      <c r="AH983" s="622"/>
      <c r="AI983" s="622"/>
      <c r="AJ983" s="622"/>
      <c r="AK983" s="622"/>
      <c r="AL983" s="1084"/>
      <c r="AM983" s="1084"/>
      <c r="AN983" s="622"/>
      <c r="AO983" s="622"/>
      <c r="AP983" s="622"/>
      <c r="AQ983" s="1078"/>
      <c r="AR983" s="622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</row>
    <row r="984" spans="1:86" s="25" customFormat="1" x14ac:dyDescent="0.25">
      <c r="A984" s="1065"/>
      <c r="B984" s="1065"/>
      <c r="C984" s="1065"/>
      <c r="D984" s="1065"/>
      <c r="E984" s="1065"/>
      <c r="F984" s="1065"/>
      <c r="G984" s="1065"/>
      <c r="H984" s="1085"/>
      <c r="I984" s="1085"/>
      <c r="J984" s="1065"/>
      <c r="K984" s="1065"/>
      <c r="L984" s="1065"/>
      <c r="M984" s="1083"/>
      <c r="N984" s="1085"/>
      <c r="O984" s="1085"/>
      <c r="P984" s="1065"/>
      <c r="Q984" s="1065"/>
      <c r="R984" s="1065"/>
      <c r="S984" s="1083"/>
      <c r="T984" s="1085"/>
      <c r="U984" s="1085"/>
      <c r="V984" s="1065"/>
      <c r="W984" s="1065"/>
      <c r="X984" s="1065"/>
      <c r="Y984" s="1083"/>
      <c r="Z984" s="1085"/>
      <c r="AA984" s="1085"/>
      <c r="AB984" s="623"/>
      <c r="AC984" s="24">
        <v>6157.5</v>
      </c>
      <c r="AD984" s="24" t="s">
        <v>8</v>
      </c>
      <c r="AE984" s="1079"/>
      <c r="AF984" s="1085"/>
      <c r="AG984" s="1085"/>
      <c r="AH984" s="1065"/>
      <c r="AI984" s="1065"/>
      <c r="AJ984" s="1065"/>
      <c r="AK984" s="1065"/>
      <c r="AL984" s="1085"/>
      <c r="AM984" s="1085"/>
      <c r="AN984" s="1065"/>
      <c r="AO984" s="1065"/>
      <c r="AP984" s="1065"/>
      <c r="AQ984" s="1083"/>
      <c r="AR984" s="1065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</row>
    <row r="985" spans="1:86" s="25" customFormat="1" x14ac:dyDescent="0.25">
      <c r="A985" s="1065"/>
      <c r="B985" s="1065"/>
      <c r="C985" s="1065"/>
      <c r="D985" s="1065"/>
      <c r="E985" s="1065"/>
      <c r="F985" s="1065"/>
      <c r="G985" s="1065"/>
      <c r="H985" s="1085"/>
      <c r="I985" s="1085"/>
      <c r="J985" s="1065"/>
      <c r="K985" s="1065"/>
      <c r="L985" s="1065"/>
      <c r="M985" s="1083"/>
      <c r="N985" s="1085"/>
      <c r="O985" s="1085"/>
      <c r="P985" s="1065"/>
      <c r="Q985" s="1065"/>
      <c r="R985" s="1065"/>
      <c r="S985" s="1083"/>
      <c r="T985" s="1085"/>
      <c r="U985" s="1085"/>
      <c r="V985" s="1065"/>
      <c r="W985" s="1065"/>
      <c r="X985" s="1065"/>
      <c r="Y985" s="1083"/>
      <c r="Z985" s="1085"/>
      <c r="AA985" s="1085"/>
      <c r="AB985" s="622" t="s">
        <v>10</v>
      </c>
      <c r="AC985" s="24">
        <v>0.92700000000000005</v>
      </c>
      <c r="AD985" s="24" t="s">
        <v>5</v>
      </c>
      <c r="AE985" s="1078">
        <v>12.3</v>
      </c>
      <c r="AF985" s="1085"/>
      <c r="AG985" s="1085"/>
      <c r="AH985" s="1065"/>
      <c r="AI985" s="1065"/>
      <c r="AJ985" s="1065"/>
      <c r="AK985" s="1065"/>
      <c r="AL985" s="1085"/>
      <c r="AM985" s="1085"/>
      <c r="AN985" s="1065"/>
      <c r="AO985" s="1065"/>
      <c r="AP985" s="1065"/>
      <c r="AQ985" s="1083"/>
      <c r="AR985" s="1065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</row>
    <row r="986" spans="1:86" s="25" customFormat="1" x14ac:dyDescent="0.25">
      <c r="A986" s="623"/>
      <c r="B986" s="623"/>
      <c r="C986" s="623"/>
      <c r="D986" s="623"/>
      <c r="E986" s="623"/>
      <c r="F986" s="623"/>
      <c r="G986" s="623"/>
      <c r="H986" s="1086"/>
      <c r="I986" s="1086"/>
      <c r="J986" s="623"/>
      <c r="K986" s="623"/>
      <c r="L986" s="623"/>
      <c r="M986" s="1079"/>
      <c r="N986" s="1086"/>
      <c r="O986" s="1086"/>
      <c r="P986" s="623"/>
      <c r="Q986" s="623"/>
      <c r="R986" s="623"/>
      <c r="S986" s="1079"/>
      <c r="T986" s="1086"/>
      <c r="U986" s="1086"/>
      <c r="V986" s="623"/>
      <c r="W986" s="623"/>
      <c r="X986" s="623"/>
      <c r="Y986" s="1079"/>
      <c r="Z986" s="1086"/>
      <c r="AA986" s="1086"/>
      <c r="AB986" s="623"/>
      <c r="AC986" s="24">
        <v>14.5</v>
      </c>
      <c r="AD986" s="24" t="s">
        <v>8</v>
      </c>
      <c r="AE986" s="1079"/>
      <c r="AF986" s="1086"/>
      <c r="AG986" s="1086"/>
      <c r="AH986" s="623"/>
      <c r="AI986" s="623"/>
      <c r="AJ986" s="623"/>
      <c r="AK986" s="623"/>
      <c r="AL986" s="1086"/>
      <c r="AM986" s="1086"/>
      <c r="AN986" s="623"/>
      <c r="AO986" s="623"/>
      <c r="AP986" s="623"/>
      <c r="AQ986" s="1079"/>
      <c r="AR986" s="623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</row>
    <row r="987" spans="1:86" s="25" customFormat="1" x14ac:dyDescent="0.25">
      <c r="A987" s="622">
        <v>10</v>
      </c>
      <c r="B987" s="622">
        <v>297864</v>
      </c>
      <c r="C987" s="622" t="s">
        <v>293</v>
      </c>
      <c r="D987" s="622">
        <v>0.51300000000000001</v>
      </c>
      <c r="E987" s="622">
        <v>9215.9</v>
      </c>
      <c r="F987" s="622">
        <v>0.51300000000000001</v>
      </c>
      <c r="G987" s="622">
        <v>9215.9</v>
      </c>
      <c r="H987" s="1084"/>
      <c r="I987" s="1084"/>
      <c r="J987" s="622"/>
      <c r="K987" s="622"/>
      <c r="L987" s="622"/>
      <c r="M987" s="1078"/>
      <c r="N987" s="1084"/>
      <c r="O987" s="1084"/>
      <c r="P987" s="622"/>
      <c r="Q987" s="622"/>
      <c r="R987" s="622"/>
      <c r="S987" s="1078"/>
      <c r="T987" s="1084"/>
      <c r="U987" s="1084"/>
      <c r="V987" s="622"/>
      <c r="W987" s="622"/>
      <c r="X987" s="622"/>
      <c r="Y987" s="1078"/>
      <c r="Z987" s="1084"/>
      <c r="AA987" s="1084"/>
      <c r="AB987" s="622"/>
      <c r="AC987" s="622"/>
      <c r="AD987" s="622"/>
      <c r="AE987" s="1078"/>
      <c r="AF987" s="1084"/>
      <c r="AG987" s="1084"/>
      <c r="AH987" s="622"/>
      <c r="AI987" s="622"/>
      <c r="AJ987" s="622"/>
      <c r="AK987" s="622"/>
      <c r="AL987" s="1084"/>
      <c r="AM987" s="1084"/>
      <c r="AN987" s="622"/>
      <c r="AO987" s="622"/>
      <c r="AP987" s="622"/>
      <c r="AQ987" s="1078"/>
      <c r="AR987" s="622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</row>
    <row r="988" spans="1:86" s="25" customFormat="1" x14ac:dyDescent="0.25">
      <c r="A988" s="1065"/>
      <c r="B988" s="1065"/>
      <c r="C988" s="1065"/>
      <c r="D988" s="1065"/>
      <c r="E988" s="1065"/>
      <c r="F988" s="1065"/>
      <c r="G988" s="1065"/>
      <c r="H988" s="1085"/>
      <c r="I988" s="1085"/>
      <c r="J988" s="1065"/>
      <c r="K988" s="1065"/>
      <c r="L988" s="1065"/>
      <c r="M988" s="1083"/>
      <c r="N988" s="1085"/>
      <c r="O988" s="1085"/>
      <c r="P988" s="1065"/>
      <c r="Q988" s="1065"/>
      <c r="R988" s="1065"/>
      <c r="S988" s="1083"/>
      <c r="T988" s="1085"/>
      <c r="U988" s="1085"/>
      <c r="V988" s="1065"/>
      <c r="W988" s="1065"/>
      <c r="X988" s="1065"/>
      <c r="Y988" s="1083"/>
      <c r="Z988" s="1085"/>
      <c r="AA988" s="1085"/>
      <c r="AB988" s="1065"/>
      <c r="AC988" s="1065"/>
      <c r="AD988" s="1065"/>
      <c r="AE988" s="1083"/>
      <c r="AF988" s="1085"/>
      <c r="AG988" s="1085"/>
      <c r="AH988" s="1065"/>
      <c r="AI988" s="1065"/>
      <c r="AJ988" s="1065"/>
      <c r="AK988" s="1065"/>
      <c r="AL988" s="1085"/>
      <c r="AM988" s="1085"/>
      <c r="AN988" s="1065"/>
      <c r="AO988" s="1065"/>
      <c r="AP988" s="1065"/>
      <c r="AQ988" s="1083"/>
      <c r="AR988" s="1065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</row>
    <row r="989" spans="1:86" s="25" customFormat="1" x14ac:dyDescent="0.25">
      <c r="A989" s="1065"/>
      <c r="B989" s="1065"/>
      <c r="C989" s="1065"/>
      <c r="D989" s="1065"/>
      <c r="E989" s="1065"/>
      <c r="F989" s="1065"/>
      <c r="G989" s="1065"/>
      <c r="H989" s="1085"/>
      <c r="I989" s="1085"/>
      <c r="J989" s="1065"/>
      <c r="K989" s="1065"/>
      <c r="L989" s="1065"/>
      <c r="M989" s="1083"/>
      <c r="N989" s="1085"/>
      <c r="O989" s="1085"/>
      <c r="P989" s="1065"/>
      <c r="Q989" s="1065"/>
      <c r="R989" s="1065"/>
      <c r="S989" s="1083"/>
      <c r="T989" s="1085"/>
      <c r="U989" s="1085"/>
      <c r="V989" s="1065"/>
      <c r="W989" s="1065"/>
      <c r="X989" s="1065"/>
      <c r="Y989" s="1083"/>
      <c r="Z989" s="1085"/>
      <c r="AA989" s="1085"/>
      <c r="AB989" s="1065"/>
      <c r="AC989" s="1065"/>
      <c r="AD989" s="1065"/>
      <c r="AE989" s="1083"/>
      <c r="AF989" s="1085"/>
      <c r="AG989" s="1085"/>
      <c r="AH989" s="1065"/>
      <c r="AI989" s="1065"/>
      <c r="AJ989" s="1065"/>
      <c r="AK989" s="1065"/>
      <c r="AL989" s="1085"/>
      <c r="AM989" s="1085"/>
      <c r="AN989" s="1065"/>
      <c r="AO989" s="1065"/>
      <c r="AP989" s="1065"/>
      <c r="AQ989" s="1083"/>
      <c r="AR989" s="1065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</row>
    <row r="990" spans="1:86" s="25" customFormat="1" x14ac:dyDescent="0.25">
      <c r="A990" s="623"/>
      <c r="B990" s="623"/>
      <c r="C990" s="623"/>
      <c r="D990" s="623"/>
      <c r="E990" s="623"/>
      <c r="F990" s="623"/>
      <c r="G990" s="623"/>
      <c r="H990" s="1086"/>
      <c r="I990" s="1086"/>
      <c r="J990" s="623"/>
      <c r="K990" s="623"/>
      <c r="L990" s="623"/>
      <c r="M990" s="1079"/>
      <c r="N990" s="1086"/>
      <c r="O990" s="1086"/>
      <c r="P990" s="623"/>
      <c r="Q990" s="623"/>
      <c r="R990" s="623"/>
      <c r="S990" s="1079"/>
      <c r="T990" s="1086"/>
      <c r="U990" s="1086"/>
      <c r="V990" s="623"/>
      <c r="W990" s="623"/>
      <c r="X990" s="623"/>
      <c r="Y990" s="1079"/>
      <c r="Z990" s="1086"/>
      <c r="AA990" s="1086"/>
      <c r="AB990" s="623"/>
      <c r="AC990" s="623"/>
      <c r="AD990" s="623"/>
      <c r="AE990" s="1079"/>
      <c r="AF990" s="1086"/>
      <c r="AG990" s="1086"/>
      <c r="AH990" s="623"/>
      <c r="AI990" s="623"/>
      <c r="AJ990" s="623"/>
      <c r="AK990" s="623"/>
      <c r="AL990" s="1086"/>
      <c r="AM990" s="1086"/>
      <c r="AN990" s="623"/>
      <c r="AO990" s="623"/>
      <c r="AP990" s="623"/>
      <c r="AQ990" s="1079"/>
      <c r="AR990" s="623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</row>
    <row r="991" spans="1:86" s="25" customFormat="1" x14ac:dyDescent="0.25">
      <c r="A991" s="622">
        <v>11</v>
      </c>
      <c r="B991" s="622">
        <v>297859</v>
      </c>
      <c r="C991" s="622" t="s">
        <v>294</v>
      </c>
      <c r="D991" s="622">
        <v>3.1030000000000002</v>
      </c>
      <c r="E991" s="622">
        <v>40048.400000000001</v>
      </c>
      <c r="F991" s="622">
        <v>3.1030000000000002</v>
      </c>
      <c r="G991" s="622">
        <v>40048.400000000001</v>
      </c>
      <c r="H991" s="1084"/>
      <c r="I991" s="1084"/>
      <c r="J991" s="622"/>
      <c r="K991" s="622"/>
      <c r="L991" s="622"/>
      <c r="M991" s="1078"/>
      <c r="N991" s="1084"/>
      <c r="O991" s="1084"/>
      <c r="P991" s="622"/>
      <c r="Q991" s="622"/>
      <c r="R991" s="622"/>
      <c r="S991" s="1078"/>
      <c r="T991" s="1084"/>
      <c r="U991" s="1084"/>
      <c r="V991" s="622"/>
      <c r="W991" s="622"/>
      <c r="X991" s="622"/>
      <c r="Y991" s="1078"/>
      <c r="Z991" s="1084"/>
      <c r="AA991" s="1084"/>
      <c r="AB991" s="622"/>
      <c r="AC991" s="622"/>
      <c r="AD991" s="622"/>
      <c r="AE991" s="1078"/>
      <c r="AF991" s="1084"/>
      <c r="AG991" s="1084"/>
      <c r="AH991" s="622"/>
      <c r="AI991" s="622"/>
      <c r="AJ991" s="622"/>
      <c r="AK991" s="622"/>
      <c r="AL991" s="1084"/>
      <c r="AM991" s="1084"/>
      <c r="AN991" s="622"/>
      <c r="AO991" s="622"/>
      <c r="AP991" s="622"/>
      <c r="AQ991" s="1078"/>
      <c r="AR991" s="622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</row>
    <row r="992" spans="1:86" s="25" customFormat="1" x14ac:dyDescent="0.25">
      <c r="A992" s="1065"/>
      <c r="B992" s="1065"/>
      <c r="C992" s="1065"/>
      <c r="D992" s="1065"/>
      <c r="E992" s="1065"/>
      <c r="F992" s="1065"/>
      <c r="G992" s="1065"/>
      <c r="H992" s="1085"/>
      <c r="I992" s="1085"/>
      <c r="J992" s="1065"/>
      <c r="K992" s="1065"/>
      <c r="L992" s="1065"/>
      <c r="M992" s="1083"/>
      <c r="N992" s="1085"/>
      <c r="O992" s="1085"/>
      <c r="P992" s="1065"/>
      <c r="Q992" s="1065"/>
      <c r="R992" s="1065"/>
      <c r="S992" s="1083"/>
      <c r="T992" s="1085"/>
      <c r="U992" s="1085"/>
      <c r="V992" s="1065"/>
      <c r="W992" s="1065"/>
      <c r="X992" s="1065"/>
      <c r="Y992" s="1083"/>
      <c r="Z992" s="1085"/>
      <c r="AA992" s="1085"/>
      <c r="AB992" s="1065"/>
      <c r="AC992" s="1065"/>
      <c r="AD992" s="1065"/>
      <c r="AE992" s="1083"/>
      <c r="AF992" s="1085"/>
      <c r="AG992" s="1085"/>
      <c r="AH992" s="1065"/>
      <c r="AI992" s="1065"/>
      <c r="AJ992" s="1065"/>
      <c r="AK992" s="1065"/>
      <c r="AL992" s="1085"/>
      <c r="AM992" s="1085"/>
      <c r="AN992" s="1065"/>
      <c r="AO992" s="1065"/>
      <c r="AP992" s="1065"/>
      <c r="AQ992" s="1083"/>
      <c r="AR992" s="1065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</row>
    <row r="993" spans="1:86" s="25" customFormat="1" x14ac:dyDescent="0.25">
      <c r="A993" s="1065"/>
      <c r="B993" s="1065"/>
      <c r="C993" s="1065"/>
      <c r="D993" s="1065"/>
      <c r="E993" s="1065"/>
      <c r="F993" s="1065"/>
      <c r="G993" s="1065"/>
      <c r="H993" s="1085"/>
      <c r="I993" s="1085"/>
      <c r="J993" s="1065"/>
      <c r="K993" s="1065"/>
      <c r="L993" s="1065"/>
      <c r="M993" s="1083"/>
      <c r="N993" s="1085"/>
      <c r="O993" s="1085"/>
      <c r="P993" s="1065"/>
      <c r="Q993" s="1065"/>
      <c r="R993" s="1065"/>
      <c r="S993" s="1083"/>
      <c r="T993" s="1085"/>
      <c r="U993" s="1085"/>
      <c r="V993" s="1065"/>
      <c r="W993" s="1065"/>
      <c r="X993" s="1065"/>
      <c r="Y993" s="1083"/>
      <c r="Z993" s="1085"/>
      <c r="AA993" s="1085"/>
      <c r="AB993" s="1065"/>
      <c r="AC993" s="1065"/>
      <c r="AD993" s="1065"/>
      <c r="AE993" s="1083"/>
      <c r="AF993" s="1085"/>
      <c r="AG993" s="1085"/>
      <c r="AH993" s="1065"/>
      <c r="AI993" s="1065"/>
      <c r="AJ993" s="1065"/>
      <c r="AK993" s="1065"/>
      <c r="AL993" s="1085"/>
      <c r="AM993" s="1085"/>
      <c r="AN993" s="1065"/>
      <c r="AO993" s="1065"/>
      <c r="AP993" s="1065"/>
      <c r="AQ993" s="1083"/>
      <c r="AR993" s="1065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</row>
    <row r="994" spans="1:86" s="25" customFormat="1" x14ac:dyDescent="0.25">
      <c r="A994" s="623"/>
      <c r="B994" s="623"/>
      <c r="C994" s="623"/>
      <c r="D994" s="623"/>
      <c r="E994" s="623"/>
      <c r="F994" s="623"/>
      <c r="G994" s="623"/>
      <c r="H994" s="1086"/>
      <c r="I994" s="1086"/>
      <c r="J994" s="623"/>
      <c r="K994" s="623"/>
      <c r="L994" s="623"/>
      <c r="M994" s="1079"/>
      <c r="N994" s="1086"/>
      <c r="O994" s="1086"/>
      <c r="P994" s="623"/>
      <c r="Q994" s="623"/>
      <c r="R994" s="623"/>
      <c r="S994" s="1079"/>
      <c r="T994" s="1086"/>
      <c r="U994" s="1086"/>
      <c r="V994" s="623"/>
      <c r="W994" s="623"/>
      <c r="X994" s="623"/>
      <c r="Y994" s="1079"/>
      <c r="Z994" s="1086"/>
      <c r="AA994" s="1086"/>
      <c r="AB994" s="623"/>
      <c r="AC994" s="623"/>
      <c r="AD994" s="623"/>
      <c r="AE994" s="1079"/>
      <c r="AF994" s="1086"/>
      <c r="AG994" s="1086"/>
      <c r="AH994" s="623"/>
      <c r="AI994" s="623"/>
      <c r="AJ994" s="623"/>
      <c r="AK994" s="623"/>
      <c r="AL994" s="1086"/>
      <c r="AM994" s="1086"/>
      <c r="AN994" s="623"/>
      <c r="AO994" s="623"/>
      <c r="AP994" s="623"/>
      <c r="AQ994" s="1079"/>
      <c r="AR994" s="623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</row>
    <row r="995" spans="1:86" s="25" customFormat="1" x14ac:dyDescent="0.25">
      <c r="A995" s="622">
        <v>12</v>
      </c>
      <c r="B995" s="622">
        <v>297436</v>
      </c>
      <c r="C995" s="622" t="s">
        <v>295</v>
      </c>
      <c r="D995" s="622">
        <v>0.57199999999999995</v>
      </c>
      <c r="E995" s="622">
        <v>3851.3</v>
      </c>
      <c r="F995" s="622">
        <v>0.57199999999999995</v>
      </c>
      <c r="G995" s="622">
        <v>3851.3</v>
      </c>
      <c r="H995" s="1084"/>
      <c r="I995" s="1084"/>
      <c r="J995" s="622"/>
      <c r="K995" s="622"/>
      <c r="L995" s="622"/>
      <c r="M995" s="1078"/>
      <c r="N995" s="701">
        <v>0</v>
      </c>
      <c r="O995" s="701">
        <v>0.57199999999999995</v>
      </c>
      <c r="P995" s="622" t="s">
        <v>9</v>
      </c>
      <c r="Q995" s="24">
        <v>0.57199999999999995</v>
      </c>
      <c r="R995" s="24" t="s">
        <v>5</v>
      </c>
      <c r="S995" s="1078">
        <v>4621.6000000000004</v>
      </c>
      <c r="T995" s="1084"/>
      <c r="U995" s="1084"/>
      <c r="V995" s="622"/>
      <c r="W995" s="622"/>
      <c r="X995" s="622"/>
      <c r="Y995" s="1078"/>
      <c r="Z995" s="1084"/>
      <c r="AA995" s="1084"/>
      <c r="AB995" s="622"/>
      <c r="AC995" s="622"/>
      <c r="AD995" s="622"/>
      <c r="AE995" s="1078"/>
      <c r="AF995" s="1084"/>
      <c r="AG995" s="1084"/>
      <c r="AH995" s="622"/>
      <c r="AI995" s="622"/>
      <c r="AJ995" s="622"/>
      <c r="AK995" s="622"/>
      <c r="AL995" s="1084"/>
      <c r="AM995" s="1084"/>
      <c r="AN995" s="622"/>
      <c r="AO995" s="622"/>
      <c r="AP995" s="622"/>
      <c r="AQ995" s="1078"/>
      <c r="AR995" s="622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</row>
    <row r="996" spans="1:86" s="25" customFormat="1" x14ac:dyDescent="0.25">
      <c r="A996" s="1065"/>
      <c r="B996" s="1065"/>
      <c r="C996" s="1065"/>
      <c r="D996" s="1065"/>
      <c r="E996" s="1065"/>
      <c r="F996" s="1065"/>
      <c r="G996" s="1065"/>
      <c r="H996" s="1085"/>
      <c r="I996" s="1085"/>
      <c r="J996" s="1065"/>
      <c r="K996" s="1065"/>
      <c r="L996" s="1065"/>
      <c r="M996" s="1083"/>
      <c r="N996" s="702"/>
      <c r="O996" s="702"/>
      <c r="P996" s="623"/>
      <c r="Q996" s="24">
        <v>3851.3</v>
      </c>
      <c r="R996" s="24" t="s">
        <v>8</v>
      </c>
      <c r="S996" s="1079"/>
      <c r="T996" s="1085"/>
      <c r="U996" s="1085"/>
      <c r="V996" s="1065"/>
      <c r="W996" s="1065"/>
      <c r="X996" s="1065"/>
      <c r="Y996" s="1083"/>
      <c r="Z996" s="1085"/>
      <c r="AA996" s="1085"/>
      <c r="AB996" s="1065"/>
      <c r="AC996" s="1065"/>
      <c r="AD996" s="1065"/>
      <c r="AE996" s="1083"/>
      <c r="AF996" s="1085"/>
      <c r="AG996" s="1085"/>
      <c r="AH996" s="1065"/>
      <c r="AI996" s="1065"/>
      <c r="AJ996" s="1065"/>
      <c r="AK996" s="1065"/>
      <c r="AL996" s="1085"/>
      <c r="AM996" s="1085"/>
      <c r="AN996" s="1065"/>
      <c r="AO996" s="1065"/>
      <c r="AP996" s="1065"/>
      <c r="AQ996" s="1083"/>
      <c r="AR996" s="1065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</row>
    <row r="997" spans="1:86" s="25" customFormat="1" x14ac:dyDescent="0.25">
      <c r="A997" s="1065"/>
      <c r="B997" s="1065"/>
      <c r="C997" s="1065"/>
      <c r="D997" s="1065"/>
      <c r="E997" s="1065"/>
      <c r="F997" s="1065"/>
      <c r="G997" s="1065"/>
      <c r="H997" s="1085"/>
      <c r="I997" s="1085"/>
      <c r="J997" s="1065"/>
      <c r="K997" s="1065"/>
      <c r="L997" s="1065"/>
      <c r="M997" s="1083"/>
      <c r="N997" s="701">
        <v>0</v>
      </c>
      <c r="O997" s="701">
        <v>0.57199999999999995</v>
      </c>
      <c r="P997" s="622" t="s">
        <v>10</v>
      </c>
      <c r="Q997" s="24">
        <v>0.57199999999999995</v>
      </c>
      <c r="R997" s="24" t="s">
        <v>5</v>
      </c>
      <c r="S997" s="1078">
        <v>71</v>
      </c>
      <c r="T997" s="1085"/>
      <c r="U997" s="1085"/>
      <c r="V997" s="1065"/>
      <c r="W997" s="1065"/>
      <c r="X997" s="1065"/>
      <c r="Y997" s="1083"/>
      <c r="Z997" s="1085"/>
      <c r="AA997" s="1085"/>
      <c r="AB997" s="1065"/>
      <c r="AC997" s="1065"/>
      <c r="AD997" s="1065"/>
      <c r="AE997" s="1083"/>
      <c r="AF997" s="1085"/>
      <c r="AG997" s="1085"/>
      <c r="AH997" s="1065"/>
      <c r="AI997" s="1065"/>
      <c r="AJ997" s="1065"/>
      <c r="AK997" s="1065"/>
      <c r="AL997" s="1085"/>
      <c r="AM997" s="1085"/>
      <c r="AN997" s="1065"/>
      <c r="AO997" s="1065"/>
      <c r="AP997" s="1065"/>
      <c r="AQ997" s="1083"/>
      <c r="AR997" s="1065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</row>
    <row r="998" spans="1:86" s="25" customFormat="1" x14ac:dyDescent="0.25">
      <c r="A998" s="623"/>
      <c r="B998" s="623"/>
      <c r="C998" s="623"/>
      <c r="D998" s="623"/>
      <c r="E998" s="623"/>
      <c r="F998" s="623"/>
      <c r="G998" s="623"/>
      <c r="H998" s="1086"/>
      <c r="I998" s="1086"/>
      <c r="J998" s="623"/>
      <c r="K998" s="623"/>
      <c r="L998" s="623"/>
      <c r="M998" s="1079"/>
      <c r="N998" s="702"/>
      <c r="O998" s="702"/>
      <c r="P998" s="623"/>
      <c r="Q998" s="24">
        <v>83.6</v>
      </c>
      <c r="R998" s="24" t="s">
        <v>8</v>
      </c>
      <c r="S998" s="1079"/>
      <c r="T998" s="1086"/>
      <c r="U998" s="1086"/>
      <c r="V998" s="623"/>
      <c r="W998" s="623"/>
      <c r="X998" s="623"/>
      <c r="Y998" s="1079"/>
      <c r="Z998" s="1086"/>
      <c r="AA998" s="1086"/>
      <c r="AB998" s="623"/>
      <c r="AC998" s="623"/>
      <c r="AD998" s="623"/>
      <c r="AE998" s="1079"/>
      <c r="AF998" s="1086"/>
      <c r="AG998" s="1086"/>
      <c r="AH998" s="623"/>
      <c r="AI998" s="623"/>
      <c r="AJ998" s="623"/>
      <c r="AK998" s="623"/>
      <c r="AL998" s="1086"/>
      <c r="AM998" s="1086"/>
      <c r="AN998" s="623"/>
      <c r="AO998" s="623"/>
      <c r="AP998" s="623"/>
      <c r="AQ998" s="1079"/>
      <c r="AR998" s="623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</row>
    <row r="999" spans="1:86" s="25" customFormat="1" x14ac:dyDescent="0.25">
      <c r="A999" s="622">
        <v>13</v>
      </c>
      <c r="B999" s="622">
        <v>298359</v>
      </c>
      <c r="C999" s="622" t="s">
        <v>296</v>
      </c>
      <c r="D999" s="622">
        <v>1.0629999999999999</v>
      </c>
      <c r="E999" s="622">
        <v>10282</v>
      </c>
      <c r="F999" s="622">
        <v>1.0629999999999999</v>
      </c>
      <c r="G999" s="622">
        <v>10282</v>
      </c>
      <c r="H999" s="1084"/>
      <c r="I999" s="1084"/>
      <c r="J999" s="622"/>
      <c r="K999" s="622"/>
      <c r="L999" s="622"/>
      <c r="M999" s="1078"/>
      <c r="N999" s="1084"/>
      <c r="O999" s="1084"/>
      <c r="P999" s="622"/>
      <c r="Q999" s="622"/>
      <c r="R999" s="622"/>
      <c r="S999" s="1078"/>
      <c r="T999" s="1084"/>
      <c r="U999" s="1084"/>
      <c r="V999" s="622"/>
      <c r="W999" s="622"/>
      <c r="X999" s="622"/>
      <c r="Y999" s="1078"/>
      <c r="Z999" s="1084"/>
      <c r="AA999" s="1084"/>
      <c r="AB999" s="622"/>
      <c r="AC999" s="622"/>
      <c r="AD999" s="622"/>
      <c r="AE999" s="1078"/>
      <c r="AF999" s="1084"/>
      <c r="AG999" s="1084"/>
      <c r="AH999" s="622"/>
      <c r="AI999" s="622"/>
      <c r="AJ999" s="622"/>
      <c r="AK999" s="622"/>
      <c r="AL999" s="1084"/>
      <c r="AM999" s="1084"/>
      <c r="AN999" s="622"/>
      <c r="AO999" s="622"/>
      <c r="AP999" s="622"/>
      <c r="AQ999" s="1078"/>
      <c r="AR999" s="622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</row>
    <row r="1000" spans="1:86" s="25" customFormat="1" x14ac:dyDescent="0.25">
      <c r="A1000" s="1065"/>
      <c r="B1000" s="1065"/>
      <c r="C1000" s="1065"/>
      <c r="D1000" s="1065"/>
      <c r="E1000" s="1065"/>
      <c r="F1000" s="1065"/>
      <c r="G1000" s="1065"/>
      <c r="H1000" s="1085"/>
      <c r="I1000" s="1085"/>
      <c r="J1000" s="1065"/>
      <c r="K1000" s="1065"/>
      <c r="L1000" s="1065"/>
      <c r="M1000" s="1083"/>
      <c r="N1000" s="1085"/>
      <c r="O1000" s="1085"/>
      <c r="P1000" s="1065"/>
      <c r="Q1000" s="1065"/>
      <c r="R1000" s="1065"/>
      <c r="S1000" s="1083"/>
      <c r="T1000" s="1085"/>
      <c r="U1000" s="1085"/>
      <c r="V1000" s="1065"/>
      <c r="W1000" s="1065"/>
      <c r="X1000" s="1065"/>
      <c r="Y1000" s="1083"/>
      <c r="Z1000" s="1085"/>
      <c r="AA1000" s="1085"/>
      <c r="AB1000" s="1065"/>
      <c r="AC1000" s="1065"/>
      <c r="AD1000" s="1065"/>
      <c r="AE1000" s="1083"/>
      <c r="AF1000" s="1085"/>
      <c r="AG1000" s="1085"/>
      <c r="AH1000" s="1065"/>
      <c r="AI1000" s="1065"/>
      <c r="AJ1000" s="1065"/>
      <c r="AK1000" s="1065"/>
      <c r="AL1000" s="1085"/>
      <c r="AM1000" s="1085"/>
      <c r="AN1000" s="1065"/>
      <c r="AO1000" s="1065"/>
      <c r="AP1000" s="1065"/>
      <c r="AQ1000" s="1083"/>
      <c r="AR1000" s="1065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</row>
    <row r="1001" spans="1:86" s="25" customFormat="1" x14ac:dyDescent="0.25">
      <c r="A1001" s="1065"/>
      <c r="B1001" s="1065"/>
      <c r="C1001" s="1065"/>
      <c r="D1001" s="1065"/>
      <c r="E1001" s="1065"/>
      <c r="F1001" s="1065"/>
      <c r="G1001" s="1065"/>
      <c r="H1001" s="1085"/>
      <c r="I1001" s="1085"/>
      <c r="J1001" s="1065"/>
      <c r="K1001" s="1065"/>
      <c r="L1001" s="1065"/>
      <c r="M1001" s="1083"/>
      <c r="N1001" s="1085"/>
      <c r="O1001" s="1085"/>
      <c r="P1001" s="1065"/>
      <c r="Q1001" s="1065"/>
      <c r="R1001" s="1065"/>
      <c r="S1001" s="1083"/>
      <c r="T1001" s="1085"/>
      <c r="U1001" s="1085"/>
      <c r="V1001" s="1065"/>
      <c r="W1001" s="1065"/>
      <c r="X1001" s="1065"/>
      <c r="Y1001" s="1083"/>
      <c r="Z1001" s="1085"/>
      <c r="AA1001" s="1085"/>
      <c r="AB1001" s="1065"/>
      <c r="AC1001" s="1065"/>
      <c r="AD1001" s="1065"/>
      <c r="AE1001" s="1083"/>
      <c r="AF1001" s="1085"/>
      <c r="AG1001" s="1085"/>
      <c r="AH1001" s="1065"/>
      <c r="AI1001" s="1065"/>
      <c r="AJ1001" s="1065"/>
      <c r="AK1001" s="1065"/>
      <c r="AL1001" s="1085"/>
      <c r="AM1001" s="1085"/>
      <c r="AN1001" s="1065"/>
      <c r="AO1001" s="1065"/>
      <c r="AP1001" s="1065"/>
      <c r="AQ1001" s="1083"/>
      <c r="AR1001" s="1065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</row>
    <row r="1002" spans="1:86" s="25" customFormat="1" x14ac:dyDescent="0.25">
      <c r="A1002" s="623"/>
      <c r="B1002" s="623"/>
      <c r="C1002" s="623"/>
      <c r="D1002" s="623"/>
      <c r="E1002" s="623"/>
      <c r="F1002" s="623"/>
      <c r="G1002" s="623"/>
      <c r="H1002" s="1086"/>
      <c r="I1002" s="1086"/>
      <c r="J1002" s="623"/>
      <c r="K1002" s="623"/>
      <c r="L1002" s="623"/>
      <c r="M1002" s="1079"/>
      <c r="N1002" s="1086"/>
      <c r="O1002" s="1086"/>
      <c r="P1002" s="623"/>
      <c r="Q1002" s="623"/>
      <c r="R1002" s="623"/>
      <c r="S1002" s="1079"/>
      <c r="T1002" s="1086"/>
      <c r="U1002" s="1086"/>
      <c r="V1002" s="623"/>
      <c r="W1002" s="623"/>
      <c r="X1002" s="623"/>
      <c r="Y1002" s="1079"/>
      <c r="Z1002" s="1086"/>
      <c r="AA1002" s="1086"/>
      <c r="AB1002" s="623"/>
      <c r="AC1002" s="623"/>
      <c r="AD1002" s="623"/>
      <c r="AE1002" s="1079"/>
      <c r="AF1002" s="1086"/>
      <c r="AG1002" s="1086"/>
      <c r="AH1002" s="623"/>
      <c r="AI1002" s="623"/>
      <c r="AJ1002" s="623"/>
      <c r="AK1002" s="623"/>
      <c r="AL1002" s="1086"/>
      <c r="AM1002" s="1086"/>
      <c r="AN1002" s="623"/>
      <c r="AO1002" s="623"/>
      <c r="AP1002" s="623"/>
      <c r="AQ1002" s="1079"/>
      <c r="AR1002" s="623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</row>
    <row r="1003" spans="1:86" s="25" customFormat="1" x14ac:dyDescent="0.25">
      <c r="A1003" s="622">
        <v>14</v>
      </c>
      <c r="B1003" s="622">
        <v>297600</v>
      </c>
      <c r="C1003" s="622" t="s">
        <v>297</v>
      </c>
      <c r="D1003" s="622">
        <v>1.1990000000000001</v>
      </c>
      <c r="E1003" s="622">
        <v>15869.9</v>
      </c>
      <c r="F1003" s="622">
        <v>1.1990000000000001</v>
      </c>
      <c r="G1003" s="622">
        <v>15869.9</v>
      </c>
      <c r="H1003" s="1084"/>
      <c r="I1003" s="1084"/>
      <c r="J1003" s="622"/>
      <c r="K1003" s="622"/>
      <c r="L1003" s="622"/>
      <c r="M1003" s="1078"/>
      <c r="N1003" s="1084"/>
      <c r="O1003" s="1084"/>
      <c r="P1003" s="622"/>
      <c r="Q1003" s="622"/>
      <c r="R1003" s="622"/>
      <c r="S1003" s="1078"/>
      <c r="T1003" s="701">
        <v>0</v>
      </c>
      <c r="U1003" s="701">
        <v>1.1990000000000001</v>
      </c>
      <c r="V1003" s="622" t="s">
        <v>9</v>
      </c>
      <c r="W1003" s="24">
        <v>1.1990000000000001</v>
      </c>
      <c r="X1003" s="24" t="s">
        <v>5</v>
      </c>
      <c r="Y1003" s="1078">
        <v>23804.9</v>
      </c>
      <c r="Z1003" s="1084"/>
      <c r="AA1003" s="1084"/>
      <c r="AB1003" s="622"/>
      <c r="AC1003" s="622"/>
      <c r="AD1003" s="622"/>
      <c r="AE1003" s="1078"/>
      <c r="AF1003" s="1084"/>
      <c r="AG1003" s="1084"/>
      <c r="AH1003" s="622"/>
      <c r="AI1003" s="622"/>
      <c r="AJ1003" s="622"/>
      <c r="AK1003" s="622"/>
      <c r="AL1003" s="1084"/>
      <c r="AM1003" s="1084"/>
      <c r="AN1003" s="622"/>
      <c r="AO1003" s="622"/>
      <c r="AP1003" s="622"/>
      <c r="AQ1003" s="1078"/>
      <c r="AR1003" s="622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</row>
    <row r="1004" spans="1:86" s="25" customFormat="1" x14ac:dyDescent="0.25">
      <c r="A1004" s="1065"/>
      <c r="B1004" s="1065"/>
      <c r="C1004" s="1065"/>
      <c r="D1004" s="1065"/>
      <c r="E1004" s="1065"/>
      <c r="F1004" s="1065"/>
      <c r="G1004" s="1065"/>
      <c r="H1004" s="1085"/>
      <c r="I1004" s="1085"/>
      <c r="J1004" s="1065"/>
      <c r="K1004" s="1065"/>
      <c r="L1004" s="1065"/>
      <c r="M1004" s="1083"/>
      <c r="N1004" s="1085"/>
      <c r="O1004" s="1085"/>
      <c r="P1004" s="1065"/>
      <c r="Q1004" s="1065"/>
      <c r="R1004" s="1065"/>
      <c r="S1004" s="1083"/>
      <c r="T1004" s="1054"/>
      <c r="U1004" s="1054"/>
      <c r="V1004" s="623"/>
      <c r="W1004" s="24">
        <v>15869.9</v>
      </c>
      <c r="X1004" s="24" t="s">
        <v>8</v>
      </c>
      <c r="Y1004" s="1079"/>
      <c r="Z1004" s="1085"/>
      <c r="AA1004" s="1085"/>
      <c r="AB1004" s="1065"/>
      <c r="AC1004" s="1065"/>
      <c r="AD1004" s="1065"/>
      <c r="AE1004" s="1083"/>
      <c r="AF1004" s="1085"/>
      <c r="AG1004" s="1085"/>
      <c r="AH1004" s="1065"/>
      <c r="AI1004" s="1065"/>
      <c r="AJ1004" s="1065"/>
      <c r="AK1004" s="1065"/>
      <c r="AL1004" s="1085"/>
      <c r="AM1004" s="1085"/>
      <c r="AN1004" s="1065"/>
      <c r="AO1004" s="1065"/>
      <c r="AP1004" s="1065"/>
      <c r="AQ1004" s="1083"/>
      <c r="AR1004" s="1065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</row>
    <row r="1005" spans="1:86" s="25" customFormat="1" x14ac:dyDescent="0.25">
      <c r="A1005" s="1065"/>
      <c r="B1005" s="1065"/>
      <c r="C1005" s="1065"/>
      <c r="D1005" s="1065"/>
      <c r="E1005" s="1065"/>
      <c r="F1005" s="1065"/>
      <c r="G1005" s="1065"/>
      <c r="H1005" s="1085"/>
      <c r="I1005" s="1085"/>
      <c r="J1005" s="1065"/>
      <c r="K1005" s="1065"/>
      <c r="L1005" s="1065"/>
      <c r="M1005" s="1083"/>
      <c r="N1005" s="1085"/>
      <c r="O1005" s="1085"/>
      <c r="P1005" s="1065"/>
      <c r="Q1005" s="1065"/>
      <c r="R1005" s="1065"/>
      <c r="S1005" s="1083"/>
      <c r="T1005" s="1054"/>
      <c r="U1005" s="1054"/>
      <c r="V1005" s="622" t="s">
        <v>10</v>
      </c>
      <c r="W1005" s="24">
        <v>1.1990000000000001</v>
      </c>
      <c r="X1005" s="24" t="s">
        <v>5</v>
      </c>
      <c r="Y1005" s="1078">
        <v>273.3</v>
      </c>
      <c r="Z1005" s="1085"/>
      <c r="AA1005" s="1085"/>
      <c r="AB1005" s="1065"/>
      <c r="AC1005" s="1065"/>
      <c r="AD1005" s="1065"/>
      <c r="AE1005" s="1083"/>
      <c r="AF1005" s="1085"/>
      <c r="AG1005" s="1085"/>
      <c r="AH1005" s="1065"/>
      <c r="AI1005" s="1065"/>
      <c r="AJ1005" s="1065"/>
      <c r="AK1005" s="1065"/>
      <c r="AL1005" s="1085"/>
      <c r="AM1005" s="1085"/>
      <c r="AN1005" s="1065"/>
      <c r="AO1005" s="1065"/>
      <c r="AP1005" s="1065"/>
      <c r="AQ1005" s="1083"/>
      <c r="AR1005" s="1065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</row>
    <row r="1006" spans="1:86" s="25" customFormat="1" x14ac:dyDescent="0.25">
      <c r="A1006" s="623"/>
      <c r="B1006" s="623"/>
      <c r="C1006" s="623"/>
      <c r="D1006" s="623"/>
      <c r="E1006" s="623"/>
      <c r="F1006" s="623"/>
      <c r="G1006" s="623"/>
      <c r="H1006" s="1086"/>
      <c r="I1006" s="1086"/>
      <c r="J1006" s="623"/>
      <c r="K1006" s="623"/>
      <c r="L1006" s="623"/>
      <c r="M1006" s="1079"/>
      <c r="N1006" s="1086"/>
      <c r="O1006" s="1086"/>
      <c r="P1006" s="623"/>
      <c r="Q1006" s="623"/>
      <c r="R1006" s="623"/>
      <c r="S1006" s="1079"/>
      <c r="T1006" s="702"/>
      <c r="U1006" s="702"/>
      <c r="V1006" s="623"/>
      <c r="W1006" s="24">
        <v>321.5</v>
      </c>
      <c r="X1006" s="24" t="s">
        <v>8</v>
      </c>
      <c r="Y1006" s="1079"/>
      <c r="Z1006" s="1086"/>
      <c r="AA1006" s="1086"/>
      <c r="AB1006" s="623"/>
      <c r="AC1006" s="623"/>
      <c r="AD1006" s="623"/>
      <c r="AE1006" s="1079"/>
      <c r="AF1006" s="1086"/>
      <c r="AG1006" s="1086"/>
      <c r="AH1006" s="623"/>
      <c r="AI1006" s="623"/>
      <c r="AJ1006" s="623"/>
      <c r="AK1006" s="623"/>
      <c r="AL1006" s="1086"/>
      <c r="AM1006" s="1086"/>
      <c r="AN1006" s="623"/>
      <c r="AO1006" s="623"/>
      <c r="AP1006" s="623"/>
      <c r="AQ1006" s="1079"/>
      <c r="AR1006" s="623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</row>
    <row r="1007" spans="1:86" s="25" customFormat="1" x14ac:dyDescent="0.25">
      <c r="A1007" s="622">
        <v>15</v>
      </c>
      <c r="B1007" s="622">
        <v>297525</v>
      </c>
      <c r="C1007" s="622" t="s">
        <v>298</v>
      </c>
      <c r="D1007" s="622">
        <v>0.876</v>
      </c>
      <c r="E1007" s="622">
        <v>6714.6</v>
      </c>
      <c r="F1007" s="622">
        <v>0.876</v>
      </c>
      <c r="G1007" s="622">
        <v>6714.6</v>
      </c>
      <c r="H1007" s="1084"/>
      <c r="I1007" s="1084"/>
      <c r="J1007" s="622"/>
      <c r="K1007" s="622"/>
      <c r="L1007" s="622"/>
      <c r="M1007" s="1078"/>
      <c r="N1007" s="1084"/>
      <c r="O1007" s="1084"/>
      <c r="P1007" s="622"/>
      <c r="Q1007" s="622"/>
      <c r="R1007" s="622"/>
      <c r="S1007" s="1078"/>
      <c r="T1007" s="1084"/>
      <c r="U1007" s="1084"/>
      <c r="V1007" s="622"/>
      <c r="W1007" s="622"/>
      <c r="X1007" s="622"/>
      <c r="Y1007" s="1078"/>
      <c r="Z1007" s="701">
        <v>0</v>
      </c>
      <c r="AA1007" s="701">
        <v>0.876</v>
      </c>
      <c r="AB1007" s="622" t="s">
        <v>9</v>
      </c>
      <c r="AC1007" s="24">
        <v>0.876</v>
      </c>
      <c r="AD1007" s="24" t="s">
        <v>5</v>
      </c>
      <c r="AE1007" s="1078">
        <v>6714.6</v>
      </c>
      <c r="AF1007" s="1084"/>
      <c r="AG1007" s="1084"/>
      <c r="AH1007" s="622"/>
      <c r="AI1007" s="622"/>
      <c r="AJ1007" s="622"/>
      <c r="AK1007" s="622"/>
      <c r="AL1007" s="1084"/>
      <c r="AM1007" s="1084"/>
      <c r="AN1007" s="622"/>
      <c r="AO1007" s="622"/>
      <c r="AP1007" s="622"/>
      <c r="AQ1007" s="1078"/>
      <c r="AR1007" s="622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</row>
    <row r="1008" spans="1:86" s="25" customFormat="1" x14ac:dyDescent="0.25">
      <c r="A1008" s="1065"/>
      <c r="B1008" s="1065"/>
      <c r="C1008" s="1065"/>
      <c r="D1008" s="1065"/>
      <c r="E1008" s="1065"/>
      <c r="F1008" s="1065"/>
      <c r="G1008" s="1065"/>
      <c r="H1008" s="1085"/>
      <c r="I1008" s="1085"/>
      <c r="J1008" s="1065"/>
      <c r="K1008" s="1065"/>
      <c r="L1008" s="1065"/>
      <c r="M1008" s="1083"/>
      <c r="N1008" s="1085"/>
      <c r="O1008" s="1085"/>
      <c r="P1008" s="1065"/>
      <c r="Q1008" s="1065"/>
      <c r="R1008" s="1065"/>
      <c r="S1008" s="1083"/>
      <c r="T1008" s="1085"/>
      <c r="U1008" s="1085"/>
      <c r="V1008" s="1065"/>
      <c r="W1008" s="1065"/>
      <c r="X1008" s="1065"/>
      <c r="Y1008" s="1083"/>
      <c r="Z1008" s="1054"/>
      <c r="AA1008" s="1054"/>
      <c r="AB1008" s="623"/>
      <c r="AC1008" s="24">
        <v>6714.6</v>
      </c>
      <c r="AD1008" s="24" t="s">
        <v>8</v>
      </c>
      <c r="AE1008" s="1079"/>
      <c r="AF1008" s="1085"/>
      <c r="AG1008" s="1085"/>
      <c r="AH1008" s="1065"/>
      <c r="AI1008" s="1065"/>
      <c r="AJ1008" s="1065"/>
      <c r="AK1008" s="1065"/>
      <c r="AL1008" s="1085"/>
      <c r="AM1008" s="1085"/>
      <c r="AN1008" s="1065"/>
      <c r="AO1008" s="1065"/>
      <c r="AP1008" s="1065"/>
      <c r="AQ1008" s="1083"/>
      <c r="AR1008" s="1065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</row>
    <row r="1009" spans="1:86" s="25" customFormat="1" x14ac:dyDescent="0.25">
      <c r="A1009" s="1065"/>
      <c r="B1009" s="1065"/>
      <c r="C1009" s="1065"/>
      <c r="D1009" s="1065"/>
      <c r="E1009" s="1065"/>
      <c r="F1009" s="1065"/>
      <c r="G1009" s="1065"/>
      <c r="H1009" s="1085"/>
      <c r="I1009" s="1085"/>
      <c r="J1009" s="1065"/>
      <c r="K1009" s="1065"/>
      <c r="L1009" s="1065"/>
      <c r="M1009" s="1083"/>
      <c r="N1009" s="1085"/>
      <c r="O1009" s="1085"/>
      <c r="P1009" s="1065"/>
      <c r="Q1009" s="1065"/>
      <c r="R1009" s="1065"/>
      <c r="S1009" s="1083"/>
      <c r="T1009" s="1085"/>
      <c r="U1009" s="1085"/>
      <c r="V1009" s="1065"/>
      <c r="W1009" s="1065"/>
      <c r="X1009" s="1065"/>
      <c r="Y1009" s="1083"/>
      <c r="Z1009" s="1054"/>
      <c r="AA1009" s="1054"/>
      <c r="AB1009" s="622" t="s">
        <v>10</v>
      </c>
      <c r="AC1009" s="24">
        <v>0.876</v>
      </c>
      <c r="AD1009" s="24" t="s">
        <v>5</v>
      </c>
      <c r="AE1009" s="1078">
        <v>103.1</v>
      </c>
      <c r="AF1009" s="1085"/>
      <c r="AG1009" s="1085"/>
      <c r="AH1009" s="1065"/>
      <c r="AI1009" s="1065"/>
      <c r="AJ1009" s="1065"/>
      <c r="AK1009" s="1065"/>
      <c r="AL1009" s="1085"/>
      <c r="AM1009" s="1085"/>
      <c r="AN1009" s="1065"/>
      <c r="AO1009" s="1065"/>
      <c r="AP1009" s="1065"/>
      <c r="AQ1009" s="1083"/>
      <c r="AR1009" s="1065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</row>
    <row r="1010" spans="1:86" s="25" customFormat="1" x14ac:dyDescent="0.25">
      <c r="A1010" s="623"/>
      <c r="B1010" s="623"/>
      <c r="C1010" s="623"/>
      <c r="D1010" s="623"/>
      <c r="E1010" s="623"/>
      <c r="F1010" s="623"/>
      <c r="G1010" s="623"/>
      <c r="H1010" s="1086"/>
      <c r="I1010" s="1086"/>
      <c r="J1010" s="623"/>
      <c r="K1010" s="623"/>
      <c r="L1010" s="623"/>
      <c r="M1010" s="1079"/>
      <c r="N1010" s="1086"/>
      <c r="O1010" s="1086"/>
      <c r="P1010" s="623"/>
      <c r="Q1010" s="623"/>
      <c r="R1010" s="623"/>
      <c r="S1010" s="1079"/>
      <c r="T1010" s="1086"/>
      <c r="U1010" s="1086"/>
      <c r="V1010" s="623"/>
      <c r="W1010" s="623"/>
      <c r="X1010" s="623"/>
      <c r="Y1010" s="1079"/>
      <c r="Z1010" s="702"/>
      <c r="AA1010" s="702"/>
      <c r="AB1010" s="623"/>
      <c r="AC1010" s="24">
        <v>121.3</v>
      </c>
      <c r="AD1010" s="24" t="s">
        <v>8</v>
      </c>
      <c r="AE1010" s="1079"/>
      <c r="AF1010" s="1086"/>
      <c r="AG1010" s="1086"/>
      <c r="AH1010" s="623"/>
      <c r="AI1010" s="623"/>
      <c r="AJ1010" s="623"/>
      <c r="AK1010" s="623"/>
      <c r="AL1010" s="1086"/>
      <c r="AM1010" s="1086"/>
      <c r="AN1010" s="623"/>
      <c r="AO1010" s="623"/>
      <c r="AP1010" s="623"/>
      <c r="AQ1010" s="1079"/>
      <c r="AR1010" s="623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</row>
    <row r="1011" spans="1:86" s="25" customFormat="1" x14ac:dyDescent="0.25">
      <c r="A1011" s="622">
        <v>16</v>
      </c>
      <c r="B1011" s="622">
        <v>297808</v>
      </c>
      <c r="C1011" s="622" t="s">
        <v>299</v>
      </c>
      <c r="D1011" s="622">
        <v>2.5190000000000001</v>
      </c>
      <c r="E1011" s="622">
        <v>37556.6</v>
      </c>
      <c r="F1011" s="622">
        <v>2.5190000000000001</v>
      </c>
      <c r="G1011" s="622">
        <v>37556.6</v>
      </c>
      <c r="H1011" s="1084"/>
      <c r="I1011" s="1084"/>
      <c r="J1011" s="622"/>
      <c r="K1011" s="622"/>
      <c r="L1011" s="622"/>
      <c r="M1011" s="1078"/>
      <c r="N1011" s="1084"/>
      <c r="O1011" s="1084"/>
      <c r="P1011" s="622"/>
      <c r="Q1011" s="622"/>
      <c r="R1011" s="622"/>
      <c r="S1011" s="1078"/>
      <c r="T1011" s="701">
        <v>0</v>
      </c>
      <c r="U1011" s="701">
        <v>2.5190000000000001</v>
      </c>
      <c r="V1011" s="622" t="s">
        <v>9</v>
      </c>
      <c r="W1011" s="24">
        <v>2.5190000000000001</v>
      </c>
      <c r="X1011" s="24" t="s">
        <v>5</v>
      </c>
      <c r="Y1011" s="1078">
        <v>56334.9</v>
      </c>
      <c r="Z1011" s="1084"/>
      <c r="AA1011" s="1084"/>
      <c r="AB1011" s="622"/>
      <c r="AC1011" s="622"/>
      <c r="AD1011" s="622"/>
      <c r="AE1011" s="1078"/>
      <c r="AF1011" s="1084"/>
      <c r="AG1011" s="1084"/>
      <c r="AH1011" s="622"/>
      <c r="AI1011" s="622"/>
      <c r="AJ1011" s="622"/>
      <c r="AK1011" s="622"/>
      <c r="AL1011" s="1084"/>
      <c r="AM1011" s="1084"/>
      <c r="AN1011" s="622"/>
      <c r="AO1011" s="622"/>
      <c r="AP1011" s="622"/>
      <c r="AQ1011" s="1078"/>
      <c r="AR1011" s="622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</row>
    <row r="1012" spans="1:86" s="25" customFormat="1" x14ac:dyDescent="0.25">
      <c r="A1012" s="1065"/>
      <c r="B1012" s="1065"/>
      <c r="C1012" s="1065"/>
      <c r="D1012" s="1065"/>
      <c r="E1012" s="1065"/>
      <c r="F1012" s="1065"/>
      <c r="G1012" s="1065"/>
      <c r="H1012" s="1085"/>
      <c r="I1012" s="1085"/>
      <c r="J1012" s="1065"/>
      <c r="K1012" s="1065"/>
      <c r="L1012" s="1065"/>
      <c r="M1012" s="1083"/>
      <c r="N1012" s="1085"/>
      <c r="O1012" s="1085"/>
      <c r="P1012" s="1065"/>
      <c r="Q1012" s="1065"/>
      <c r="R1012" s="1065"/>
      <c r="S1012" s="1083"/>
      <c r="T1012" s="1054"/>
      <c r="U1012" s="1054"/>
      <c r="V1012" s="623"/>
      <c r="W1012" s="24">
        <v>37556.6</v>
      </c>
      <c r="X1012" s="24" t="s">
        <v>8</v>
      </c>
      <c r="Y1012" s="1079"/>
      <c r="Z1012" s="1085"/>
      <c r="AA1012" s="1085"/>
      <c r="AB1012" s="1065"/>
      <c r="AC1012" s="1065"/>
      <c r="AD1012" s="1065"/>
      <c r="AE1012" s="1083"/>
      <c r="AF1012" s="1085"/>
      <c r="AG1012" s="1085"/>
      <c r="AH1012" s="1065"/>
      <c r="AI1012" s="1065"/>
      <c r="AJ1012" s="1065"/>
      <c r="AK1012" s="1065"/>
      <c r="AL1012" s="1085"/>
      <c r="AM1012" s="1085"/>
      <c r="AN1012" s="1065"/>
      <c r="AO1012" s="1065"/>
      <c r="AP1012" s="1065"/>
      <c r="AQ1012" s="1083"/>
      <c r="AR1012" s="1065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</row>
    <row r="1013" spans="1:86" s="25" customFormat="1" x14ac:dyDescent="0.25">
      <c r="A1013" s="1065"/>
      <c r="B1013" s="1065"/>
      <c r="C1013" s="1065"/>
      <c r="D1013" s="1065"/>
      <c r="E1013" s="1065"/>
      <c r="F1013" s="1065"/>
      <c r="G1013" s="1065"/>
      <c r="H1013" s="1085"/>
      <c r="I1013" s="1085"/>
      <c r="J1013" s="1065"/>
      <c r="K1013" s="1065"/>
      <c r="L1013" s="1065"/>
      <c r="M1013" s="1083"/>
      <c r="N1013" s="1085"/>
      <c r="O1013" s="1085"/>
      <c r="P1013" s="1065"/>
      <c r="Q1013" s="1065"/>
      <c r="R1013" s="1065"/>
      <c r="S1013" s="1083"/>
      <c r="T1013" s="1054"/>
      <c r="U1013" s="1054"/>
      <c r="V1013" s="622" t="s">
        <v>10</v>
      </c>
      <c r="W1013" s="24">
        <v>2.5190000000000001</v>
      </c>
      <c r="X1013" s="24" t="s">
        <v>5</v>
      </c>
      <c r="Y1013" s="1078">
        <v>1437.5</v>
      </c>
      <c r="Z1013" s="1085"/>
      <c r="AA1013" s="1085"/>
      <c r="AB1013" s="1065"/>
      <c r="AC1013" s="1065"/>
      <c r="AD1013" s="1065"/>
      <c r="AE1013" s="1083"/>
      <c r="AF1013" s="1085"/>
      <c r="AG1013" s="1085"/>
      <c r="AH1013" s="1065"/>
      <c r="AI1013" s="1065"/>
      <c r="AJ1013" s="1065"/>
      <c r="AK1013" s="1065"/>
      <c r="AL1013" s="1085"/>
      <c r="AM1013" s="1085"/>
      <c r="AN1013" s="1065"/>
      <c r="AO1013" s="1065"/>
      <c r="AP1013" s="1065"/>
      <c r="AQ1013" s="1083"/>
      <c r="AR1013" s="1065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</row>
    <row r="1014" spans="1:86" s="25" customFormat="1" x14ac:dyDescent="0.25">
      <c r="A1014" s="623"/>
      <c r="B1014" s="623"/>
      <c r="C1014" s="623"/>
      <c r="D1014" s="623"/>
      <c r="E1014" s="623"/>
      <c r="F1014" s="623"/>
      <c r="G1014" s="623"/>
      <c r="H1014" s="1086"/>
      <c r="I1014" s="1086"/>
      <c r="J1014" s="623"/>
      <c r="K1014" s="623"/>
      <c r="L1014" s="623"/>
      <c r="M1014" s="1079"/>
      <c r="N1014" s="1086"/>
      <c r="O1014" s="1086"/>
      <c r="P1014" s="623"/>
      <c r="Q1014" s="623"/>
      <c r="R1014" s="623"/>
      <c r="S1014" s="1079"/>
      <c r="T1014" s="702"/>
      <c r="U1014" s="702"/>
      <c r="V1014" s="623"/>
      <c r="W1014" s="24">
        <v>1691.2</v>
      </c>
      <c r="X1014" s="24" t="s">
        <v>8</v>
      </c>
      <c r="Y1014" s="1079"/>
      <c r="Z1014" s="1086"/>
      <c r="AA1014" s="1086"/>
      <c r="AB1014" s="623"/>
      <c r="AC1014" s="623"/>
      <c r="AD1014" s="623"/>
      <c r="AE1014" s="1079"/>
      <c r="AF1014" s="1086"/>
      <c r="AG1014" s="1086"/>
      <c r="AH1014" s="623"/>
      <c r="AI1014" s="623"/>
      <c r="AJ1014" s="623"/>
      <c r="AK1014" s="623"/>
      <c r="AL1014" s="1086"/>
      <c r="AM1014" s="1086"/>
      <c r="AN1014" s="623"/>
      <c r="AO1014" s="623"/>
      <c r="AP1014" s="623"/>
      <c r="AQ1014" s="1079"/>
      <c r="AR1014" s="623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</row>
    <row r="1015" spans="1:86" s="25" customFormat="1" x14ac:dyDescent="0.25">
      <c r="A1015" s="622">
        <v>17</v>
      </c>
      <c r="B1015" s="622">
        <v>297651</v>
      </c>
      <c r="C1015" s="622" t="s">
        <v>300</v>
      </c>
      <c r="D1015" s="622">
        <v>3.0870000000000002</v>
      </c>
      <c r="E1015" s="622">
        <v>15783.8</v>
      </c>
      <c r="F1015" s="622">
        <v>3.0870000000000002</v>
      </c>
      <c r="G1015" s="622">
        <v>15783.8</v>
      </c>
      <c r="H1015" s="1084"/>
      <c r="I1015" s="1084"/>
      <c r="J1015" s="622"/>
      <c r="K1015" s="622"/>
      <c r="L1015" s="622"/>
      <c r="M1015" s="1078"/>
      <c r="N1015" s="1084"/>
      <c r="O1015" s="1084"/>
      <c r="P1015" s="622"/>
      <c r="Q1015" s="622"/>
      <c r="R1015" s="622"/>
      <c r="S1015" s="1078"/>
      <c r="T1015" s="1084"/>
      <c r="U1015" s="1084"/>
      <c r="V1015" s="622"/>
      <c r="W1015" s="622"/>
      <c r="X1015" s="622"/>
      <c r="Y1015" s="1078"/>
      <c r="Z1015" s="1084"/>
      <c r="AA1015" s="1084"/>
      <c r="AB1015" s="622"/>
      <c r="AC1015" s="622"/>
      <c r="AD1015" s="622"/>
      <c r="AE1015" s="1078"/>
      <c r="AF1015" s="1084"/>
      <c r="AG1015" s="1084"/>
      <c r="AH1015" s="622"/>
      <c r="AI1015" s="622"/>
      <c r="AJ1015" s="622"/>
      <c r="AK1015" s="622"/>
      <c r="AL1015" s="1084"/>
      <c r="AM1015" s="1084"/>
      <c r="AN1015" s="622"/>
      <c r="AO1015" s="622"/>
      <c r="AP1015" s="622"/>
      <c r="AQ1015" s="1078"/>
      <c r="AR1015" s="622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</row>
    <row r="1016" spans="1:86" s="25" customFormat="1" x14ac:dyDescent="0.25">
      <c r="A1016" s="1065"/>
      <c r="B1016" s="1065"/>
      <c r="C1016" s="1065"/>
      <c r="D1016" s="1065"/>
      <c r="E1016" s="1065"/>
      <c r="F1016" s="1065"/>
      <c r="G1016" s="1065"/>
      <c r="H1016" s="1085"/>
      <c r="I1016" s="1085"/>
      <c r="J1016" s="1065"/>
      <c r="K1016" s="1065"/>
      <c r="L1016" s="1065"/>
      <c r="M1016" s="1083"/>
      <c r="N1016" s="1085"/>
      <c r="O1016" s="1085"/>
      <c r="P1016" s="1065"/>
      <c r="Q1016" s="1065"/>
      <c r="R1016" s="1065"/>
      <c r="S1016" s="1083"/>
      <c r="T1016" s="1085"/>
      <c r="U1016" s="1085"/>
      <c r="V1016" s="1065"/>
      <c r="W1016" s="1065"/>
      <c r="X1016" s="1065"/>
      <c r="Y1016" s="1083"/>
      <c r="Z1016" s="1085"/>
      <c r="AA1016" s="1085"/>
      <c r="AB1016" s="1065"/>
      <c r="AC1016" s="1065"/>
      <c r="AD1016" s="1065"/>
      <c r="AE1016" s="1083"/>
      <c r="AF1016" s="1085"/>
      <c r="AG1016" s="1085"/>
      <c r="AH1016" s="1065"/>
      <c r="AI1016" s="1065"/>
      <c r="AJ1016" s="1065"/>
      <c r="AK1016" s="1065"/>
      <c r="AL1016" s="1085"/>
      <c r="AM1016" s="1085"/>
      <c r="AN1016" s="1065"/>
      <c r="AO1016" s="1065"/>
      <c r="AP1016" s="1065"/>
      <c r="AQ1016" s="1083"/>
      <c r="AR1016" s="1065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</row>
    <row r="1017" spans="1:86" s="25" customFormat="1" x14ac:dyDescent="0.25">
      <c r="A1017" s="1065"/>
      <c r="B1017" s="1065"/>
      <c r="C1017" s="1065"/>
      <c r="D1017" s="1065"/>
      <c r="E1017" s="1065"/>
      <c r="F1017" s="1065"/>
      <c r="G1017" s="1065"/>
      <c r="H1017" s="1085"/>
      <c r="I1017" s="1085"/>
      <c r="J1017" s="1065"/>
      <c r="K1017" s="1065"/>
      <c r="L1017" s="1065"/>
      <c r="M1017" s="1083"/>
      <c r="N1017" s="1085"/>
      <c r="O1017" s="1085"/>
      <c r="P1017" s="1065"/>
      <c r="Q1017" s="1065"/>
      <c r="R1017" s="1065"/>
      <c r="S1017" s="1083"/>
      <c r="T1017" s="1085"/>
      <c r="U1017" s="1085"/>
      <c r="V1017" s="1065"/>
      <c r="W1017" s="1065"/>
      <c r="X1017" s="1065"/>
      <c r="Y1017" s="1083"/>
      <c r="Z1017" s="1085"/>
      <c r="AA1017" s="1085"/>
      <c r="AB1017" s="1065"/>
      <c r="AC1017" s="1065"/>
      <c r="AD1017" s="1065"/>
      <c r="AE1017" s="1083"/>
      <c r="AF1017" s="1085"/>
      <c r="AG1017" s="1085"/>
      <c r="AH1017" s="1065"/>
      <c r="AI1017" s="1065"/>
      <c r="AJ1017" s="1065"/>
      <c r="AK1017" s="1065"/>
      <c r="AL1017" s="1085"/>
      <c r="AM1017" s="1085"/>
      <c r="AN1017" s="1065"/>
      <c r="AO1017" s="1065"/>
      <c r="AP1017" s="1065"/>
      <c r="AQ1017" s="1083"/>
      <c r="AR1017" s="1065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</row>
    <row r="1018" spans="1:86" s="25" customFormat="1" x14ac:dyDescent="0.25">
      <c r="A1018" s="623"/>
      <c r="B1018" s="623"/>
      <c r="C1018" s="623"/>
      <c r="D1018" s="623"/>
      <c r="E1018" s="623"/>
      <c r="F1018" s="623"/>
      <c r="G1018" s="623"/>
      <c r="H1018" s="1086"/>
      <c r="I1018" s="1086"/>
      <c r="J1018" s="623"/>
      <c r="K1018" s="623"/>
      <c r="L1018" s="623"/>
      <c r="M1018" s="1079"/>
      <c r="N1018" s="1086"/>
      <c r="O1018" s="1086"/>
      <c r="P1018" s="623"/>
      <c r="Q1018" s="623"/>
      <c r="R1018" s="623"/>
      <c r="S1018" s="1079"/>
      <c r="T1018" s="1086"/>
      <c r="U1018" s="1086"/>
      <c r="V1018" s="623"/>
      <c r="W1018" s="623"/>
      <c r="X1018" s="623"/>
      <c r="Y1018" s="1079"/>
      <c r="Z1018" s="1086"/>
      <c r="AA1018" s="1086"/>
      <c r="AB1018" s="623"/>
      <c r="AC1018" s="623"/>
      <c r="AD1018" s="623"/>
      <c r="AE1018" s="1079"/>
      <c r="AF1018" s="1086"/>
      <c r="AG1018" s="1086"/>
      <c r="AH1018" s="623"/>
      <c r="AI1018" s="623"/>
      <c r="AJ1018" s="623"/>
      <c r="AK1018" s="623"/>
      <c r="AL1018" s="1086"/>
      <c r="AM1018" s="1086"/>
      <c r="AN1018" s="623"/>
      <c r="AO1018" s="623"/>
      <c r="AP1018" s="623"/>
      <c r="AQ1018" s="1079"/>
      <c r="AR1018" s="623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</row>
    <row r="1019" spans="1:86" s="25" customFormat="1" x14ac:dyDescent="0.25">
      <c r="A1019" s="622">
        <v>18</v>
      </c>
      <c r="B1019" s="622">
        <v>298055</v>
      </c>
      <c r="C1019" s="622" t="s">
        <v>301</v>
      </c>
      <c r="D1019" s="622">
        <v>0.73</v>
      </c>
      <c r="E1019" s="622">
        <v>7175.1</v>
      </c>
      <c r="F1019" s="622">
        <v>0.73</v>
      </c>
      <c r="G1019" s="622">
        <v>7175.1</v>
      </c>
      <c r="H1019" s="1084"/>
      <c r="I1019" s="1084"/>
      <c r="J1019" s="622"/>
      <c r="K1019" s="622"/>
      <c r="L1019" s="622"/>
      <c r="M1019" s="1078"/>
      <c r="N1019" s="1084"/>
      <c r="O1019" s="1084"/>
      <c r="P1019" s="622"/>
      <c r="Q1019" s="622"/>
      <c r="R1019" s="622"/>
      <c r="S1019" s="1078"/>
      <c r="T1019" s="1084"/>
      <c r="U1019" s="1084"/>
      <c r="V1019" s="622"/>
      <c r="W1019" s="622"/>
      <c r="X1019" s="622"/>
      <c r="Y1019" s="1078"/>
      <c r="Z1019" s="701">
        <v>0</v>
      </c>
      <c r="AA1019" s="701">
        <v>0.73</v>
      </c>
      <c r="AB1019" s="622" t="s">
        <v>9</v>
      </c>
      <c r="AC1019" s="24">
        <v>0.73</v>
      </c>
      <c r="AD1019" s="24" t="s">
        <v>5</v>
      </c>
      <c r="AE1019" s="1078">
        <v>10762.7</v>
      </c>
      <c r="AF1019" s="1084"/>
      <c r="AG1019" s="1084"/>
      <c r="AH1019" s="622"/>
      <c r="AI1019" s="622"/>
      <c r="AJ1019" s="622"/>
      <c r="AK1019" s="622"/>
      <c r="AL1019" s="1084"/>
      <c r="AM1019" s="1084"/>
      <c r="AN1019" s="622"/>
      <c r="AO1019" s="622"/>
      <c r="AP1019" s="622"/>
      <c r="AQ1019" s="1078"/>
      <c r="AR1019" s="622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</row>
    <row r="1020" spans="1:86" s="25" customFormat="1" x14ac:dyDescent="0.25">
      <c r="A1020" s="1065"/>
      <c r="B1020" s="1065"/>
      <c r="C1020" s="1065"/>
      <c r="D1020" s="1065"/>
      <c r="E1020" s="1065"/>
      <c r="F1020" s="1065"/>
      <c r="G1020" s="1065"/>
      <c r="H1020" s="1085"/>
      <c r="I1020" s="1085"/>
      <c r="J1020" s="1065"/>
      <c r="K1020" s="1065"/>
      <c r="L1020" s="1065"/>
      <c r="M1020" s="1083"/>
      <c r="N1020" s="1085"/>
      <c r="O1020" s="1085"/>
      <c r="P1020" s="1065"/>
      <c r="Q1020" s="1065"/>
      <c r="R1020" s="1065"/>
      <c r="S1020" s="1083"/>
      <c r="T1020" s="1085"/>
      <c r="U1020" s="1085"/>
      <c r="V1020" s="1065"/>
      <c r="W1020" s="1065"/>
      <c r="X1020" s="1065"/>
      <c r="Y1020" s="1083"/>
      <c r="Z1020" s="1054"/>
      <c r="AA1020" s="1054"/>
      <c r="AB1020" s="623"/>
      <c r="AC1020" s="24">
        <v>7175.1</v>
      </c>
      <c r="AD1020" s="24" t="s">
        <v>8</v>
      </c>
      <c r="AE1020" s="1079"/>
      <c r="AF1020" s="1085"/>
      <c r="AG1020" s="1085"/>
      <c r="AH1020" s="1065"/>
      <c r="AI1020" s="1065"/>
      <c r="AJ1020" s="1065"/>
      <c r="AK1020" s="1065"/>
      <c r="AL1020" s="1085"/>
      <c r="AM1020" s="1085"/>
      <c r="AN1020" s="1065"/>
      <c r="AO1020" s="1065"/>
      <c r="AP1020" s="1065"/>
      <c r="AQ1020" s="1083"/>
      <c r="AR1020" s="1065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</row>
    <row r="1021" spans="1:86" s="25" customFormat="1" x14ac:dyDescent="0.25">
      <c r="A1021" s="1065"/>
      <c r="B1021" s="1065"/>
      <c r="C1021" s="1065"/>
      <c r="D1021" s="1065"/>
      <c r="E1021" s="1065"/>
      <c r="F1021" s="1065"/>
      <c r="G1021" s="1065"/>
      <c r="H1021" s="1085"/>
      <c r="I1021" s="1085"/>
      <c r="J1021" s="1065"/>
      <c r="K1021" s="1065"/>
      <c r="L1021" s="1065"/>
      <c r="M1021" s="1083"/>
      <c r="N1021" s="1085"/>
      <c r="O1021" s="1085"/>
      <c r="P1021" s="1065"/>
      <c r="Q1021" s="1065"/>
      <c r="R1021" s="1065"/>
      <c r="S1021" s="1083"/>
      <c r="T1021" s="1085"/>
      <c r="U1021" s="1085"/>
      <c r="V1021" s="1065"/>
      <c r="W1021" s="1065"/>
      <c r="X1021" s="1065"/>
      <c r="Y1021" s="1083"/>
      <c r="Z1021" s="1054"/>
      <c r="AA1021" s="1054"/>
      <c r="AB1021" s="622" t="s">
        <v>10</v>
      </c>
      <c r="AC1021" s="24">
        <v>0.73</v>
      </c>
      <c r="AD1021" s="24" t="s">
        <v>5</v>
      </c>
      <c r="AE1021" s="1078">
        <v>112</v>
      </c>
      <c r="AF1021" s="1085"/>
      <c r="AG1021" s="1085"/>
      <c r="AH1021" s="1065"/>
      <c r="AI1021" s="1065"/>
      <c r="AJ1021" s="1065"/>
      <c r="AK1021" s="1065"/>
      <c r="AL1021" s="1085"/>
      <c r="AM1021" s="1085"/>
      <c r="AN1021" s="1065"/>
      <c r="AO1021" s="1065"/>
      <c r="AP1021" s="1065"/>
      <c r="AQ1021" s="1083"/>
      <c r="AR1021" s="1065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</row>
    <row r="1022" spans="1:86" s="25" customFormat="1" x14ac:dyDescent="0.25">
      <c r="A1022" s="623"/>
      <c r="B1022" s="623"/>
      <c r="C1022" s="623"/>
      <c r="D1022" s="623"/>
      <c r="E1022" s="623"/>
      <c r="F1022" s="623"/>
      <c r="G1022" s="623"/>
      <c r="H1022" s="1086"/>
      <c r="I1022" s="1086"/>
      <c r="J1022" s="623"/>
      <c r="K1022" s="623"/>
      <c r="L1022" s="623"/>
      <c r="M1022" s="1079"/>
      <c r="N1022" s="1086"/>
      <c r="O1022" s="1086"/>
      <c r="P1022" s="623"/>
      <c r="Q1022" s="623"/>
      <c r="R1022" s="623"/>
      <c r="S1022" s="1079"/>
      <c r="T1022" s="1086"/>
      <c r="U1022" s="1086"/>
      <c r="V1022" s="623"/>
      <c r="W1022" s="623"/>
      <c r="X1022" s="623"/>
      <c r="Y1022" s="1079"/>
      <c r="Z1022" s="702"/>
      <c r="AA1022" s="702"/>
      <c r="AB1022" s="623"/>
      <c r="AC1022" s="24">
        <v>131.80000000000001</v>
      </c>
      <c r="AD1022" s="24" t="s">
        <v>8</v>
      </c>
      <c r="AE1022" s="1079"/>
      <c r="AF1022" s="1086"/>
      <c r="AG1022" s="1086"/>
      <c r="AH1022" s="623"/>
      <c r="AI1022" s="623"/>
      <c r="AJ1022" s="623"/>
      <c r="AK1022" s="623"/>
      <c r="AL1022" s="1086"/>
      <c r="AM1022" s="1086"/>
      <c r="AN1022" s="623"/>
      <c r="AO1022" s="623"/>
      <c r="AP1022" s="623"/>
      <c r="AQ1022" s="1079"/>
      <c r="AR1022" s="623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</row>
    <row r="1023" spans="1:86" s="25" customFormat="1" x14ac:dyDescent="0.25">
      <c r="A1023" s="622">
        <v>19</v>
      </c>
      <c r="B1023" s="622">
        <v>297405</v>
      </c>
      <c r="C1023" s="622" t="s">
        <v>303</v>
      </c>
      <c r="D1023" s="622">
        <v>1.839</v>
      </c>
      <c r="E1023" s="622">
        <v>10147.799999999999</v>
      </c>
      <c r="F1023" s="622">
        <v>1.839</v>
      </c>
      <c r="G1023" s="622">
        <v>10147.799999999999</v>
      </c>
      <c r="H1023" s="1084"/>
      <c r="I1023" s="1084"/>
      <c r="J1023" s="622"/>
      <c r="K1023" s="622"/>
      <c r="L1023" s="622"/>
      <c r="M1023" s="1078"/>
      <c r="N1023" s="1084"/>
      <c r="O1023" s="1084"/>
      <c r="P1023" s="622"/>
      <c r="Q1023" s="622"/>
      <c r="R1023" s="622"/>
      <c r="S1023" s="1078"/>
      <c r="T1023" s="1084"/>
      <c r="U1023" s="1084"/>
      <c r="V1023" s="622"/>
      <c r="W1023" s="622"/>
      <c r="X1023" s="622"/>
      <c r="Y1023" s="1078"/>
      <c r="Z1023" s="701">
        <v>0</v>
      </c>
      <c r="AA1023" s="701">
        <v>1.839</v>
      </c>
      <c r="AB1023" s="622" t="s">
        <v>9</v>
      </c>
      <c r="AC1023" s="24">
        <v>1.839</v>
      </c>
      <c r="AD1023" s="24" t="s">
        <v>5</v>
      </c>
      <c r="AE1023" s="1078">
        <v>10147.799999999999</v>
      </c>
      <c r="AF1023" s="1084"/>
      <c r="AG1023" s="1084"/>
      <c r="AH1023" s="622"/>
      <c r="AI1023" s="622"/>
      <c r="AJ1023" s="622"/>
      <c r="AK1023" s="622"/>
      <c r="AL1023" s="1084"/>
      <c r="AM1023" s="1084"/>
      <c r="AN1023" s="622"/>
      <c r="AO1023" s="622"/>
      <c r="AP1023" s="622"/>
      <c r="AQ1023" s="1078"/>
      <c r="AR1023" s="622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</row>
    <row r="1024" spans="1:86" s="25" customFormat="1" x14ac:dyDescent="0.25">
      <c r="A1024" s="1065"/>
      <c r="B1024" s="1065"/>
      <c r="C1024" s="1065"/>
      <c r="D1024" s="1065"/>
      <c r="E1024" s="1065"/>
      <c r="F1024" s="1065"/>
      <c r="G1024" s="1065"/>
      <c r="H1024" s="1085"/>
      <c r="I1024" s="1085"/>
      <c r="J1024" s="1065"/>
      <c r="K1024" s="1065"/>
      <c r="L1024" s="1065"/>
      <c r="M1024" s="1083"/>
      <c r="N1024" s="1085"/>
      <c r="O1024" s="1085"/>
      <c r="P1024" s="1065"/>
      <c r="Q1024" s="1065"/>
      <c r="R1024" s="1065"/>
      <c r="S1024" s="1083"/>
      <c r="T1024" s="1085"/>
      <c r="U1024" s="1085"/>
      <c r="V1024" s="1065"/>
      <c r="W1024" s="1065"/>
      <c r="X1024" s="1065"/>
      <c r="Y1024" s="1083"/>
      <c r="Z1024" s="1054"/>
      <c r="AA1024" s="1054"/>
      <c r="AB1024" s="623"/>
      <c r="AC1024" s="24">
        <v>10147.799999999999</v>
      </c>
      <c r="AD1024" s="24" t="s">
        <v>8</v>
      </c>
      <c r="AE1024" s="1079"/>
      <c r="AF1024" s="1085"/>
      <c r="AG1024" s="1085"/>
      <c r="AH1024" s="1065"/>
      <c r="AI1024" s="1065"/>
      <c r="AJ1024" s="1065"/>
      <c r="AK1024" s="1065"/>
      <c r="AL1024" s="1085"/>
      <c r="AM1024" s="1085"/>
      <c r="AN1024" s="1065"/>
      <c r="AO1024" s="1065"/>
      <c r="AP1024" s="1065"/>
      <c r="AQ1024" s="1083"/>
      <c r="AR1024" s="1065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</row>
    <row r="1025" spans="1:86" s="25" customFormat="1" x14ac:dyDescent="0.25">
      <c r="A1025" s="1065"/>
      <c r="B1025" s="1065"/>
      <c r="C1025" s="1065"/>
      <c r="D1025" s="1065"/>
      <c r="E1025" s="1065"/>
      <c r="F1025" s="1065"/>
      <c r="G1025" s="1065"/>
      <c r="H1025" s="1085"/>
      <c r="I1025" s="1085"/>
      <c r="J1025" s="1065"/>
      <c r="K1025" s="1065"/>
      <c r="L1025" s="1065"/>
      <c r="M1025" s="1083"/>
      <c r="N1025" s="1085"/>
      <c r="O1025" s="1085"/>
      <c r="P1025" s="1065"/>
      <c r="Q1025" s="1065"/>
      <c r="R1025" s="1065"/>
      <c r="S1025" s="1083"/>
      <c r="T1025" s="1085"/>
      <c r="U1025" s="1085"/>
      <c r="V1025" s="1065"/>
      <c r="W1025" s="1065"/>
      <c r="X1025" s="1065"/>
      <c r="Y1025" s="1083"/>
      <c r="Z1025" s="1054"/>
      <c r="AA1025" s="1054"/>
      <c r="AB1025" s="622" t="s">
        <v>10</v>
      </c>
      <c r="AC1025" s="24">
        <v>1.839</v>
      </c>
      <c r="AD1025" s="24" t="s">
        <v>5</v>
      </c>
      <c r="AE1025" s="1078">
        <v>76.099999999999994</v>
      </c>
      <c r="AF1025" s="1085"/>
      <c r="AG1025" s="1085"/>
      <c r="AH1025" s="1065"/>
      <c r="AI1025" s="1065"/>
      <c r="AJ1025" s="1065"/>
      <c r="AK1025" s="1065"/>
      <c r="AL1025" s="1085"/>
      <c r="AM1025" s="1085"/>
      <c r="AN1025" s="1065"/>
      <c r="AO1025" s="1065"/>
      <c r="AP1025" s="1065"/>
      <c r="AQ1025" s="1083"/>
      <c r="AR1025" s="1065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</row>
    <row r="1026" spans="1:86" s="25" customFormat="1" x14ac:dyDescent="0.25">
      <c r="A1026" s="623"/>
      <c r="B1026" s="623"/>
      <c r="C1026" s="623"/>
      <c r="D1026" s="623"/>
      <c r="E1026" s="623"/>
      <c r="F1026" s="623"/>
      <c r="G1026" s="623"/>
      <c r="H1026" s="1086"/>
      <c r="I1026" s="1086"/>
      <c r="J1026" s="623"/>
      <c r="K1026" s="623"/>
      <c r="L1026" s="623"/>
      <c r="M1026" s="1079"/>
      <c r="N1026" s="1086"/>
      <c r="O1026" s="1086"/>
      <c r="P1026" s="623"/>
      <c r="Q1026" s="623"/>
      <c r="R1026" s="623"/>
      <c r="S1026" s="1079"/>
      <c r="T1026" s="1086"/>
      <c r="U1026" s="1086"/>
      <c r="V1026" s="623"/>
      <c r="W1026" s="623"/>
      <c r="X1026" s="623"/>
      <c r="Y1026" s="1079"/>
      <c r="Z1026" s="702"/>
      <c r="AA1026" s="702"/>
      <c r="AB1026" s="623"/>
      <c r="AC1026" s="24">
        <v>89.6</v>
      </c>
      <c r="AD1026" s="24" t="s">
        <v>8</v>
      </c>
      <c r="AE1026" s="1079"/>
      <c r="AF1026" s="1086"/>
      <c r="AG1026" s="1086"/>
      <c r="AH1026" s="623"/>
      <c r="AI1026" s="623"/>
      <c r="AJ1026" s="623"/>
      <c r="AK1026" s="623"/>
      <c r="AL1026" s="1086"/>
      <c r="AM1026" s="1086"/>
      <c r="AN1026" s="623"/>
      <c r="AO1026" s="623"/>
      <c r="AP1026" s="623"/>
      <c r="AQ1026" s="1079"/>
      <c r="AR1026" s="623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</row>
    <row r="1027" spans="1:86" s="25" customFormat="1" x14ac:dyDescent="0.25">
      <c r="A1027" s="622">
        <v>20</v>
      </c>
      <c r="B1027" s="622">
        <v>298053</v>
      </c>
      <c r="C1027" s="622" t="s">
        <v>304</v>
      </c>
      <c r="D1027" s="622">
        <v>0.64900000000000002</v>
      </c>
      <c r="E1027" s="622">
        <v>7240.6</v>
      </c>
      <c r="F1027" s="622">
        <v>0.64900000000000002</v>
      </c>
      <c r="G1027" s="622">
        <v>7240.6</v>
      </c>
      <c r="H1027" s="1084"/>
      <c r="I1027" s="1084"/>
      <c r="J1027" s="622"/>
      <c r="K1027" s="622"/>
      <c r="L1027" s="622"/>
      <c r="M1027" s="1078"/>
      <c r="N1027" s="1084"/>
      <c r="O1027" s="1084"/>
      <c r="P1027" s="622"/>
      <c r="Q1027" s="622"/>
      <c r="R1027" s="622"/>
      <c r="S1027" s="1078"/>
      <c r="T1027" s="1084"/>
      <c r="U1027" s="1084"/>
      <c r="V1027" s="622"/>
      <c r="W1027" s="622"/>
      <c r="X1027" s="622"/>
      <c r="Y1027" s="1078"/>
      <c r="Z1027" s="1084"/>
      <c r="AA1027" s="1084"/>
      <c r="AB1027" s="622"/>
      <c r="AC1027" s="622"/>
      <c r="AD1027" s="622"/>
      <c r="AE1027" s="1078"/>
      <c r="AF1027" s="1084"/>
      <c r="AG1027" s="1084"/>
      <c r="AH1027" s="622"/>
      <c r="AI1027" s="622"/>
      <c r="AJ1027" s="622"/>
      <c r="AK1027" s="622"/>
      <c r="AL1027" s="701">
        <v>0</v>
      </c>
      <c r="AM1027" s="701">
        <v>0.64900000000000002</v>
      </c>
      <c r="AN1027" s="622" t="s">
        <v>9</v>
      </c>
      <c r="AO1027" s="24">
        <v>0.64900000000000002</v>
      </c>
      <c r="AP1027" s="24" t="s">
        <v>5</v>
      </c>
      <c r="AQ1027" s="1078">
        <v>7240.6</v>
      </c>
      <c r="AR1027" s="622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</row>
    <row r="1028" spans="1:86" s="25" customFormat="1" x14ac:dyDescent="0.25">
      <c r="A1028" s="1065"/>
      <c r="B1028" s="1065"/>
      <c r="C1028" s="1065"/>
      <c r="D1028" s="1065"/>
      <c r="E1028" s="1065"/>
      <c r="F1028" s="1065"/>
      <c r="G1028" s="1065"/>
      <c r="H1028" s="1085"/>
      <c r="I1028" s="1085"/>
      <c r="J1028" s="1065"/>
      <c r="K1028" s="1065"/>
      <c r="L1028" s="1065"/>
      <c r="M1028" s="1083"/>
      <c r="N1028" s="1085"/>
      <c r="O1028" s="1085"/>
      <c r="P1028" s="1065"/>
      <c r="Q1028" s="1065"/>
      <c r="R1028" s="1065"/>
      <c r="S1028" s="1083"/>
      <c r="T1028" s="1085"/>
      <c r="U1028" s="1085"/>
      <c r="V1028" s="1065"/>
      <c r="W1028" s="1065"/>
      <c r="X1028" s="1065"/>
      <c r="Y1028" s="1083"/>
      <c r="Z1028" s="1085"/>
      <c r="AA1028" s="1085"/>
      <c r="AB1028" s="1065"/>
      <c r="AC1028" s="1065"/>
      <c r="AD1028" s="1065"/>
      <c r="AE1028" s="1083"/>
      <c r="AF1028" s="1085"/>
      <c r="AG1028" s="1085"/>
      <c r="AH1028" s="1065"/>
      <c r="AI1028" s="1065"/>
      <c r="AJ1028" s="1065"/>
      <c r="AK1028" s="1065"/>
      <c r="AL1028" s="1054"/>
      <c r="AM1028" s="1054"/>
      <c r="AN1028" s="623"/>
      <c r="AO1028" s="24">
        <v>7240.6</v>
      </c>
      <c r="AP1028" s="24" t="s">
        <v>8</v>
      </c>
      <c r="AQ1028" s="1079"/>
      <c r="AR1028" s="1065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</row>
    <row r="1029" spans="1:86" s="25" customFormat="1" x14ac:dyDescent="0.25">
      <c r="A1029" s="1065"/>
      <c r="B1029" s="1065"/>
      <c r="C1029" s="1065"/>
      <c r="D1029" s="1065"/>
      <c r="E1029" s="1065"/>
      <c r="F1029" s="1065"/>
      <c r="G1029" s="1065"/>
      <c r="H1029" s="1085"/>
      <c r="I1029" s="1085"/>
      <c r="J1029" s="1065"/>
      <c r="K1029" s="1065"/>
      <c r="L1029" s="1065"/>
      <c r="M1029" s="1083"/>
      <c r="N1029" s="1085"/>
      <c r="O1029" s="1085"/>
      <c r="P1029" s="1065"/>
      <c r="Q1029" s="1065"/>
      <c r="R1029" s="1065"/>
      <c r="S1029" s="1083"/>
      <c r="T1029" s="1085"/>
      <c r="U1029" s="1085"/>
      <c r="V1029" s="1065"/>
      <c r="W1029" s="1065"/>
      <c r="X1029" s="1065"/>
      <c r="Y1029" s="1083"/>
      <c r="Z1029" s="1085"/>
      <c r="AA1029" s="1085"/>
      <c r="AB1029" s="1065"/>
      <c r="AC1029" s="1065"/>
      <c r="AD1029" s="1065"/>
      <c r="AE1029" s="1083"/>
      <c r="AF1029" s="1085"/>
      <c r="AG1029" s="1085"/>
      <c r="AH1029" s="1065"/>
      <c r="AI1029" s="1065"/>
      <c r="AJ1029" s="1065"/>
      <c r="AK1029" s="1065"/>
      <c r="AL1029" s="1054"/>
      <c r="AM1029" s="1054"/>
      <c r="AN1029" s="622" t="s">
        <v>10</v>
      </c>
      <c r="AO1029" s="24">
        <v>0.64900000000000002</v>
      </c>
      <c r="AP1029" s="24" t="s">
        <v>5</v>
      </c>
      <c r="AQ1029" s="1078">
        <v>92.6</v>
      </c>
      <c r="AR1029" s="1065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</row>
    <row r="1030" spans="1:86" s="25" customFormat="1" x14ac:dyDescent="0.25">
      <c r="A1030" s="623"/>
      <c r="B1030" s="623"/>
      <c r="C1030" s="623"/>
      <c r="D1030" s="623"/>
      <c r="E1030" s="623"/>
      <c r="F1030" s="623"/>
      <c r="G1030" s="623"/>
      <c r="H1030" s="1086"/>
      <c r="I1030" s="1086"/>
      <c r="J1030" s="623"/>
      <c r="K1030" s="623"/>
      <c r="L1030" s="623"/>
      <c r="M1030" s="1079"/>
      <c r="N1030" s="1086"/>
      <c r="O1030" s="1086"/>
      <c r="P1030" s="623"/>
      <c r="Q1030" s="623"/>
      <c r="R1030" s="623"/>
      <c r="S1030" s="1079"/>
      <c r="T1030" s="1086"/>
      <c r="U1030" s="1086"/>
      <c r="V1030" s="623"/>
      <c r="W1030" s="623"/>
      <c r="X1030" s="623"/>
      <c r="Y1030" s="1079"/>
      <c r="Z1030" s="1086"/>
      <c r="AA1030" s="1086"/>
      <c r="AB1030" s="623"/>
      <c r="AC1030" s="623"/>
      <c r="AD1030" s="623"/>
      <c r="AE1030" s="1079"/>
      <c r="AF1030" s="1086"/>
      <c r="AG1030" s="1086"/>
      <c r="AH1030" s="623"/>
      <c r="AI1030" s="623"/>
      <c r="AJ1030" s="623"/>
      <c r="AK1030" s="623"/>
      <c r="AL1030" s="702"/>
      <c r="AM1030" s="702"/>
      <c r="AN1030" s="623"/>
      <c r="AO1030" s="24">
        <v>109</v>
      </c>
      <c r="AP1030" s="24" t="s">
        <v>8</v>
      </c>
      <c r="AQ1030" s="1079"/>
      <c r="AR1030" s="623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</row>
    <row r="1031" spans="1:86" s="25" customFormat="1" x14ac:dyDescent="0.25">
      <c r="A1031" s="622">
        <v>21</v>
      </c>
      <c r="B1031" s="622">
        <v>298043</v>
      </c>
      <c r="C1031" s="622" t="s">
        <v>305</v>
      </c>
      <c r="D1031" s="622">
        <v>4.181</v>
      </c>
      <c r="E1031" s="622">
        <v>42248</v>
      </c>
      <c r="F1031" s="622">
        <v>4.181</v>
      </c>
      <c r="G1031" s="622">
        <v>42248</v>
      </c>
      <c r="H1031" s="1084"/>
      <c r="I1031" s="1084"/>
      <c r="J1031" s="622"/>
      <c r="K1031" s="622"/>
      <c r="L1031" s="622"/>
      <c r="M1031" s="1078"/>
      <c r="N1031" s="1084"/>
      <c r="O1031" s="1084"/>
      <c r="P1031" s="622"/>
      <c r="Q1031" s="622"/>
      <c r="R1031" s="622"/>
      <c r="S1031" s="1078"/>
      <c r="T1031" s="1084"/>
      <c r="U1031" s="1084"/>
      <c r="V1031" s="622"/>
      <c r="W1031" s="622"/>
      <c r="X1031" s="622"/>
      <c r="Y1031" s="1078"/>
      <c r="Z1031" s="1084"/>
      <c r="AA1031" s="1084"/>
      <c r="AB1031" s="622"/>
      <c r="AC1031" s="622"/>
      <c r="AD1031" s="622"/>
      <c r="AE1031" s="1078"/>
      <c r="AF1031" s="1084"/>
      <c r="AG1031" s="1084"/>
      <c r="AH1031" s="622"/>
      <c r="AI1031" s="622"/>
      <c r="AJ1031" s="622"/>
      <c r="AK1031" s="622"/>
      <c r="AL1031" s="1084"/>
      <c r="AM1031" s="1084"/>
      <c r="AN1031" s="622"/>
      <c r="AO1031" s="622"/>
      <c r="AP1031" s="622"/>
      <c r="AQ1031" s="1078"/>
      <c r="AR1031" s="622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</row>
    <row r="1032" spans="1:86" s="25" customFormat="1" x14ac:dyDescent="0.25">
      <c r="A1032" s="1065"/>
      <c r="B1032" s="1065"/>
      <c r="C1032" s="1065"/>
      <c r="D1032" s="1065"/>
      <c r="E1032" s="1065"/>
      <c r="F1032" s="1065"/>
      <c r="G1032" s="1065"/>
      <c r="H1032" s="1085"/>
      <c r="I1032" s="1085"/>
      <c r="J1032" s="1065"/>
      <c r="K1032" s="1065"/>
      <c r="L1032" s="1065"/>
      <c r="M1032" s="1083"/>
      <c r="N1032" s="1085"/>
      <c r="O1032" s="1085"/>
      <c r="P1032" s="1065"/>
      <c r="Q1032" s="1065"/>
      <c r="R1032" s="1065"/>
      <c r="S1032" s="1083"/>
      <c r="T1032" s="1085"/>
      <c r="U1032" s="1085"/>
      <c r="V1032" s="1065"/>
      <c r="W1032" s="1065"/>
      <c r="X1032" s="1065"/>
      <c r="Y1032" s="1083"/>
      <c r="Z1032" s="1085"/>
      <c r="AA1032" s="1085"/>
      <c r="AB1032" s="1065"/>
      <c r="AC1032" s="1065"/>
      <c r="AD1032" s="1065"/>
      <c r="AE1032" s="1083"/>
      <c r="AF1032" s="1085"/>
      <c r="AG1032" s="1085"/>
      <c r="AH1032" s="1065"/>
      <c r="AI1032" s="1065"/>
      <c r="AJ1032" s="1065"/>
      <c r="AK1032" s="1065"/>
      <c r="AL1032" s="1085"/>
      <c r="AM1032" s="1085"/>
      <c r="AN1032" s="1065"/>
      <c r="AO1032" s="1065"/>
      <c r="AP1032" s="1065"/>
      <c r="AQ1032" s="1083"/>
      <c r="AR1032" s="1065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</row>
    <row r="1033" spans="1:86" s="25" customFormat="1" x14ac:dyDescent="0.25">
      <c r="A1033" s="1065"/>
      <c r="B1033" s="1065"/>
      <c r="C1033" s="1065"/>
      <c r="D1033" s="1065"/>
      <c r="E1033" s="1065"/>
      <c r="F1033" s="1065"/>
      <c r="G1033" s="1065"/>
      <c r="H1033" s="1085"/>
      <c r="I1033" s="1085"/>
      <c r="J1033" s="1065"/>
      <c r="K1033" s="1065"/>
      <c r="L1033" s="1065"/>
      <c r="M1033" s="1083"/>
      <c r="N1033" s="1085"/>
      <c r="O1033" s="1085"/>
      <c r="P1033" s="1065"/>
      <c r="Q1033" s="1065"/>
      <c r="R1033" s="1065"/>
      <c r="S1033" s="1083"/>
      <c r="T1033" s="1085"/>
      <c r="U1033" s="1085"/>
      <c r="V1033" s="1065"/>
      <c r="W1033" s="1065"/>
      <c r="X1033" s="1065"/>
      <c r="Y1033" s="1083"/>
      <c r="Z1033" s="1085"/>
      <c r="AA1033" s="1085"/>
      <c r="AB1033" s="1065"/>
      <c r="AC1033" s="1065"/>
      <c r="AD1033" s="1065"/>
      <c r="AE1033" s="1083"/>
      <c r="AF1033" s="1085"/>
      <c r="AG1033" s="1085"/>
      <c r="AH1033" s="1065"/>
      <c r="AI1033" s="1065"/>
      <c r="AJ1033" s="1065"/>
      <c r="AK1033" s="1065"/>
      <c r="AL1033" s="1085"/>
      <c r="AM1033" s="1085"/>
      <c r="AN1033" s="1065"/>
      <c r="AO1033" s="1065"/>
      <c r="AP1033" s="1065"/>
      <c r="AQ1033" s="1083"/>
      <c r="AR1033" s="1065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</row>
    <row r="1034" spans="1:86" s="25" customFormat="1" x14ac:dyDescent="0.25">
      <c r="A1034" s="623"/>
      <c r="B1034" s="623"/>
      <c r="C1034" s="623"/>
      <c r="D1034" s="623"/>
      <c r="E1034" s="623"/>
      <c r="F1034" s="623"/>
      <c r="G1034" s="623"/>
      <c r="H1034" s="1086"/>
      <c r="I1034" s="1086"/>
      <c r="J1034" s="623"/>
      <c r="K1034" s="623"/>
      <c r="L1034" s="623"/>
      <c r="M1034" s="1079"/>
      <c r="N1034" s="1086"/>
      <c r="O1034" s="1086"/>
      <c r="P1034" s="623"/>
      <c r="Q1034" s="623"/>
      <c r="R1034" s="623"/>
      <c r="S1034" s="1079"/>
      <c r="T1034" s="1086"/>
      <c r="U1034" s="1086"/>
      <c r="V1034" s="623"/>
      <c r="W1034" s="623"/>
      <c r="X1034" s="623"/>
      <c r="Y1034" s="1079"/>
      <c r="Z1034" s="1086"/>
      <c r="AA1034" s="1086"/>
      <c r="AB1034" s="623"/>
      <c r="AC1034" s="623"/>
      <c r="AD1034" s="623"/>
      <c r="AE1034" s="1079"/>
      <c r="AF1034" s="1086"/>
      <c r="AG1034" s="1086"/>
      <c r="AH1034" s="623"/>
      <c r="AI1034" s="623"/>
      <c r="AJ1034" s="623"/>
      <c r="AK1034" s="623"/>
      <c r="AL1034" s="1086"/>
      <c r="AM1034" s="1086"/>
      <c r="AN1034" s="623"/>
      <c r="AO1034" s="623"/>
      <c r="AP1034" s="623"/>
      <c r="AQ1034" s="1079"/>
      <c r="AR1034" s="623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</row>
    <row r="1035" spans="1:86" s="25" customFormat="1" x14ac:dyDescent="0.25">
      <c r="A1035" s="622">
        <v>22</v>
      </c>
      <c r="B1035" s="622">
        <v>297500</v>
      </c>
      <c r="C1035" s="622" t="s">
        <v>306</v>
      </c>
      <c r="D1035" s="622">
        <v>0.42</v>
      </c>
      <c r="E1035" s="622">
        <v>1407.5</v>
      </c>
      <c r="F1035" s="622">
        <v>0.42</v>
      </c>
      <c r="G1035" s="622">
        <v>1407.5</v>
      </c>
      <c r="H1035" s="1084"/>
      <c r="I1035" s="1084"/>
      <c r="J1035" s="622" t="s">
        <v>9</v>
      </c>
      <c r="K1035" s="24">
        <v>0.42</v>
      </c>
      <c r="L1035" s="24" t="s">
        <v>5</v>
      </c>
      <c r="M1035" s="1078">
        <v>3539.9</v>
      </c>
      <c r="N1035" s="1084"/>
      <c r="O1035" s="1084"/>
      <c r="P1035" s="622"/>
      <c r="Q1035" s="622"/>
      <c r="R1035" s="622"/>
      <c r="S1035" s="1087"/>
      <c r="T1035" s="1084"/>
      <c r="U1035" s="1084"/>
      <c r="V1035" s="622"/>
      <c r="W1035" s="622"/>
      <c r="X1035" s="622"/>
      <c r="Y1035" s="1078"/>
      <c r="Z1035" s="1084"/>
      <c r="AA1035" s="1084"/>
      <c r="AB1035" s="622"/>
      <c r="AC1035" s="622"/>
      <c r="AD1035" s="622"/>
      <c r="AE1035" s="1078"/>
      <c r="AF1035" s="1084"/>
      <c r="AG1035" s="1084"/>
      <c r="AH1035" s="622"/>
      <c r="AI1035" s="622"/>
      <c r="AJ1035" s="622"/>
      <c r="AK1035" s="622"/>
      <c r="AL1035" s="1084"/>
      <c r="AM1035" s="1084"/>
      <c r="AN1035" s="622"/>
      <c r="AO1035" s="622"/>
      <c r="AP1035" s="622"/>
      <c r="AQ1035" s="1078"/>
      <c r="AR1035" s="622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</row>
    <row r="1036" spans="1:86" s="25" customFormat="1" x14ac:dyDescent="0.25">
      <c r="A1036" s="1065"/>
      <c r="B1036" s="1065"/>
      <c r="C1036" s="1065"/>
      <c r="D1036" s="1065"/>
      <c r="E1036" s="1065"/>
      <c r="F1036" s="1065"/>
      <c r="G1036" s="1065"/>
      <c r="H1036" s="1085"/>
      <c r="I1036" s="1085"/>
      <c r="J1036" s="623"/>
      <c r="K1036" s="24">
        <v>1407.5</v>
      </c>
      <c r="L1036" s="24" t="s">
        <v>8</v>
      </c>
      <c r="M1036" s="1079"/>
      <c r="N1036" s="1085"/>
      <c r="O1036" s="1085"/>
      <c r="P1036" s="1065"/>
      <c r="Q1036" s="1065"/>
      <c r="R1036" s="1065"/>
      <c r="S1036" s="1088"/>
      <c r="T1036" s="1085"/>
      <c r="U1036" s="1085"/>
      <c r="V1036" s="1065"/>
      <c r="W1036" s="1065"/>
      <c r="X1036" s="1065"/>
      <c r="Y1036" s="1083"/>
      <c r="Z1036" s="1085"/>
      <c r="AA1036" s="1085"/>
      <c r="AB1036" s="1065"/>
      <c r="AC1036" s="1065"/>
      <c r="AD1036" s="1065"/>
      <c r="AE1036" s="1083"/>
      <c r="AF1036" s="1085"/>
      <c r="AG1036" s="1085"/>
      <c r="AH1036" s="1065"/>
      <c r="AI1036" s="1065"/>
      <c r="AJ1036" s="1065"/>
      <c r="AK1036" s="1065"/>
      <c r="AL1036" s="1085"/>
      <c r="AM1036" s="1085"/>
      <c r="AN1036" s="1065"/>
      <c r="AO1036" s="1065"/>
      <c r="AP1036" s="1065"/>
      <c r="AQ1036" s="1083"/>
      <c r="AR1036" s="1065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</row>
    <row r="1037" spans="1:86" s="25" customFormat="1" x14ac:dyDescent="0.25">
      <c r="A1037" s="1065"/>
      <c r="B1037" s="1065"/>
      <c r="C1037" s="1065"/>
      <c r="D1037" s="1065"/>
      <c r="E1037" s="1065"/>
      <c r="F1037" s="1065"/>
      <c r="G1037" s="1065"/>
      <c r="H1037" s="1085"/>
      <c r="I1037" s="1085"/>
      <c r="J1037" s="622" t="s">
        <v>10</v>
      </c>
      <c r="K1037" s="24">
        <v>0.42</v>
      </c>
      <c r="L1037" s="24" t="s">
        <v>5</v>
      </c>
      <c r="M1037" s="1078">
        <v>21.4</v>
      </c>
      <c r="N1037" s="1085"/>
      <c r="O1037" s="1085"/>
      <c r="P1037" s="1065"/>
      <c r="Q1037" s="1065"/>
      <c r="R1037" s="1065"/>
      <c r="S1037" s="1088"/>
      <c r="T1037" s="1085"/>
      <c r="U1037" s="1085"/>
      <c r="V1037" s="1065"/>
      <c r="W1037" s="1065"/>
      <c r="X1037" s="1065"/>
      <c r="Y1037" s="1083"/>
      <c r="Z1037" s="1085"/>
      <c r="AA1037" s="1085"/>
      <c r="AB1037" s="1065"/>
      <c r="AC1037" s="1065"/>
      <c r="AD1037" s="1065"/>
      <c r="AE1037" s="1083"/>
      <c r="AF1037" s="1085"/>
      <c r="AG1037" s="1085"/>
      <c r="AH1037" s="1065"/>
      <c r="AI1037" s="1065"/>
      <c r="AJ1037" s="1065"/>
      <c r="AK1037" s="1065"/>
      <c r="AL1037" s="1085"/>
      <c r="AM1037" s="1085"/>
      <c r="AN1037" s="1065"/>
      <c r="AO1037" s="1065"/>
      <c r="AP1037" s="1065"/>
      <c r="AQ1037" s="1083"/>
      <c r="AR1037" s="1065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</row>
    <row r="1038" spans="1:86" s="25" customFormat="1" x14ac:dyDescent="0.25">
      <c r="A1038" s="623"/>
      <c r="B1038" s="623"/>
      <c r="C1038" s="623"/>
      <c r="D1038" s="623"/>
      <c r="E1038" s="623"/>
      <c r="F1038" s="623"/>
      <c r="G1038" s="623"/>
      <c r="H1038" s="1086"/>
      <c r="I1038" s="1086"/>
      <c r="J1038" s="623"/>
      <c r="K1038" s="24">
        <v>25.2</v>
      </c>
      <c r="L1038" s="24" t="s">
        <v>8</v>
      </c>
      <c r="M1038" s="1079"/>
      <c r="N1038" s="1086"/>
      <c r="O1038" s="1086"/>
      <c r="P1038" s="623"/>
      <c r="Q1038" s="623"/>
      <c r="R1038" s="623"/>
      <c r="S1038" s="1089"/>
      <c r="T1038" s="1086"/>
      <c r="U1038" s="1086"/>
      <c r="V1038" s="623"/>
      <c r="W1038" s="623"/>
      <c r="X1038" s="623"/>
      <c r="Y1038" s="1079"/>
      <c r="Z1038" s="1086"/>
      <c r="AA1038" s="1086"/>
      <c r="AB1038" s="623"/>
      <c r="AC1038" s="623"/>
      <c r="AD1038" s="623"/>
      <c r="AE1038" s="1079"/>
      <c r="AF1038" s="1086"/>
      <c r="AG1038" s="1086"/>
      <c r="AH1038" s="623"/>
      <c r="AI1038" s="623"/>
      <c r="AJ1038" s="623"/>
      <c r="AK1038" s="623"/>
      <c r="AL1038" s="1086"/>
      <c r="AM1038" s="1086"/>
      <c r="AN1038" s="623"/>
      <c r="AO1038" s="623"/>
      <c r="AP1038" s="623"/>
      <c r="AQ1038" s="1079"/>
      <c r="AR1038" s="623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</row>
    <row r="1039" spans="1:86" s="25" customFormat="1" x14ac:dyDescent="0.25">
      <c r="A1039" s="622">
        <v>23</v>
      </c>
      <c r="B1039" s="622">
        <v>297706</v>
      </c>
      <c r="C1039" s="622" t="s">
        <v>307</v>
      </c>
      <c r="D1039" s="622">
        <v>1.284</v>
      </c>
      <c r="E1039" s="622">
        <v>8774.7999999999993</v>
      </c>
      <c r="F1039" s="622">
        <v>1.284</v>
      </c>
      <c r="G1039" s="622">
        <v>8774.7999999999993</v>
      </c>
      <c r="H1039" s="1084"/>
      <c r="I1039" s="1084"/>
      <c r="J1039" s="622"/>
      <c r="K1039" s="622"/>
      <c r="L1039" s="622"/>
      <c r="M1039" s="1078"/>
      <c r="N1039" s="1084"/>
      <c r="O1039" s="1084"/>
      <c r="P1039" s="622"/>
      <c r="Q1039" s="622"/>
      <c r="R1039" s="622"/>
      <c r="S1039" s="1078"/>
      <c r="T1039" s="1084"/>
      <c r="U1039" s="1084"/>
      <c r="V1039" s="622"/>
      <c r="W1039" s="622"/>
      <c r="X1039" s="622"/>
      <c r="Y1039" s="1078"/>
      <c r="Z1039" s="1084"/>
      <c r="AA1039" s="1084"/>
      <c r="AB1039" s="622"/>
      <c r="AC1039" s="622"/>
      <c r="AD1039" s="622"/>
      <c r="AE1039" s="1078"/>
      <c r="AF1039" s="1084"/>
      <c r="AG1039" s="1084"/>
      <c r="AH1039" s="622"/>
      <c r="AI1039" s="622"/>
      <c r="AJ1039" s="622"/>
      <c r="AK1039" s="622"/>
      <c r="AL1039" s="701">
        <v>0</v>
      </c>
      <c r="AM1039" s="701">
        <v>1.284</v>
      </c>
      <c r="AN1039" s="622" t="s">
        <v>9</v>
      </c>
      <c r="AO1039" s="24">
        <v>1.284</v>
      </c>
      <c r="AP1039" s="24" t="s">
        <v>5</v>
      </c>
      <c r="AQ1039" s="1078">
        <v>8774.7999999999993</v>
      </c>
      <c r="AR1039" s="622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</row>
    <row r="1040" spans="1:86" s="25" customFormat="1" x14ac:dyDescent="0.25">
      <c r="A1040" s="1065"/>
      <c r="B1040" s="1065"/>
      <c r="C1040" s="1065"/>
      <c r="D1040" s="1065"/>
      <c r="E1040" s="1065"/>
      <c r="F1040" s="1065"/>
      <c r="G1040" s="1065"/>
      <c r="H1040" s="1085"/>
      <c r="I1040" s="1085"/>
      <c r="J1040" s="1065"/>
      <c r="K1040" s="1065"/>
      <c r="L1040" s="1065"/>
      <c r="M1040" s="1083"/>
      <c r="N1040" s="1085"/>
      <c r="O1040" s="1085"/>
      <c r="P1040" s="1065"/>
      <c r="Q1040" s="1065"/>
      <c r="R1040" s="1065"/>
      <c r="S1040" s="1083"/>
      <c r="T1040" s="1085"/>
      <c r="U1040" s="1085"/>
      <c r="V1040" s="1065"/>
      <c r="W1040" s="1065"/>
      <c r="X1040" s="1065"/>
      <c r="Y1040" s="1083"/>
      <c r="Z1040" s="1085"/>
      <c r="AA1040" s="1085"/>
      <c r="AB1040" s="1065"/>
      <c r="AC1040" s="1065"/>
      <c r="AD1040" s="1065"/>
      <c r="AE1040" s="1083"/>
      <c r="AF1040" s="1085"/>
      <c r="AG1040" s="1085"/>
      <c r="AH1040" s="1065"/>
      <c r="AI1040" s="1065"/>
      <c r="AJ1040" s="1065"/>
      <c r="AK1040" s="1065"/>
      <c r="AL1040" s="1054"/>
      <c r="AM1040" s="1054"/>
      <c r="AN1040" s="623"/>
      <c r="AO1040" s="24">
        <v>8774.7999999999993</v>
      </c>
      <c r="AP1040" s="24" t="s">
        <v>8</v>
      </c>
      <c r="AQ1040" s="1079"/>
      <c r="AR1040" s="1065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</row>
    <row r="1041" spans="1:86" s="25" customFormat="1" x14ac:dyDescent="0.25">
      <c r="A1041" s="1065"/>
      <c r="B1041" s="1065"/>
      <c r="C1041" s="1065"/>
      <c r="D1041" s="1065"/>
      <c r="E1041" s="1065"/>
      <c r="F1041" s="1065"/>
      <c r="G1041" s="1065"/>
      <c r="H1041" s="1085"/>
      <c r="I1041" s="1085"/>
      <c r="J1041" s="1065"/>
      <c r="K1041" s="1065"/>
      <c r="L1041" s="1065"/>
      <c r="M1041" s="1083"/>
      <c r="N1041" s="1085"/>
      <c r="O1041" s="1085"/>
      <c r="P1041" s="1065"/>
      <c r="Q1041" s="1065"/>
      <c r="R1041" s="1065"/>
      <c r="S1041" s="1083"/>
      <c r="T1041" s="1085"/>
      <c r="U1041" s="1085"/>
      <c r="V1041" s="1065"/>
      <c r="W1041" s="1065"/>
      <c r="X1041" s="1065"/>
      <c r="Y1041" s="1083"/>
      <c r="Z1041" s="1085"/>
      <c r="AA1041" s="1085"/>
      <c r="AB1041" s="1065"/>
      <c r="AC1041" s="1065"/>
      <c r="AD1041" s="1065"/>
      <c r="AE1041" s="1083"/>
      <c r="AF1041" s="1085"/>
      <c r="AG1041" s="1085"/>
      <c r="AH1041" s="1065"/>
      <c r="AI1041" s="1065"/>
      <c r="AJ1041" s="1065"/>
      <c r="AK1041" s="1065"/>
      <c r="AL1041" s="1054"/>
      <c r="AM1041" s="1054"/>
      <c r="AN1041" s="622" t="s">
        <v>10</v>
      </c>
      <c r="AO1041" s="24">
        <v>1.284</v>
      </c>
      <c r="AP1041" s="24" t="s">
        <v>5</v>
      </c>
      <c r="AQ1041" s="1078">
        <v>293.60000000000002</v>
      </c>
      <c r="AR1041" s="1065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</row>
    <row r="1042" spans="1:86" s="25" customFormat="1" x14ac:dyDescent="0.25">
      <c r="A1042" s="623"/>
      <c r="B1042" s="623"/>
      <c r="C1042" s="623"/>
      <c r="D1042" s="623"/>
      <c r="E1042" s="623"/>
      <c r="F1042" s="623"/>
      <c r="G1042" s="623"/>
      <c r="H1042" s="1086"/>
      <c r="I1042" s="1086"/>
      <c r="J1042" s="623"/>
      <c r="K1042" s="623"/>
      <c r="L1042" s="623"/>
      <c r="M1042" s="1079"/>
      <c r="N1042" s="1086"/>
      <c r="O1042" s="1086"/>
      <c r="P1042" s="623"/>
      <c r="Q1042" s="623"/>
      <c r="R1042" s="623"/>
      <c r="S1042" s="1079"/>
      <c r="T1042" s="1086"/>
      <c r="U1042" s="1086"/>
      <c r="V1042" s="623"/>
      <c r="W1042" s="623"/>
      <c r="X1042" s="623"/>
      <c r="Y1042" s="1079"/>
      <c r="Z1042" s="1086"/>
      <c r="AA1042" s="1086"/>
      <c r="AB1042" s="623"/>
      <c r="AC1042" s="623"/>
      <c r="AD1042" s="623"/>
      <c r="AE1042" s="1079"/>
      <c r="AF1042" s="1086"/>
      <c r="AG1042" s="1086"/>
      <c r="AH1042" s="623"/>
      <c r="AI1042" s="623"/>
      <c r="AJ1042" s="623"/>
      <c r="AK1042" s="623"/>
      <c r="AL1042" s="702"/>
      <c r="AM1042" s="702"/>
      <c r="AN1042" s="623"/>
      <c r="AO1042" s="24">
        <v>345.4</v>
      </c>
      <c r="AP1042" s="24" t="s">
        <v>8</v>
      </c>
      <c r="AQ1042" s="1079"/>
      <c r="AR1042" s="623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</row>
    <row r="1043" spans="1:86" s="25" customFormat="1" x14ac:dyDescent="0.25">
      <c r="A1043" s="622">
        <v>24</v>
      </c>
      <c r="B1043" s="622">
        <v>297540</v>
      </c>
      <c r="C1043" s="622" t="s">
        <v>308</v>
      </c>
      <c r="D1043" s="622">
        <v>2.1760000000000002</v>
      </c>
      <c r="E1043" s="622">
        <v>27487</v>
      </c>
      <c r="F1043" s="622">
        <v>2.1760000000000002</v>
      </c>
      <c r="G1043" s="622">
        <v>27487</v>
      </c>
      <c r="H1043" s="1084"/>
      <c r="I1043" s="1084"/>
      <c r="J1043" s="622"/>
      <c r="K1043" s="622"/>
      <c r="L1043" s="622"/>
      <c r="M1043" s="1078"/>
      <c r="N1043" s="701">
        <v>0</v>
      </c>
      <c r="O1043" s="701">
        <v>2.1760000000000002</v>
      </c>
      <c r="P1043" s="622" t="s">
        <v>9</v>
      </c>
      <c r="Q1043" s="24">
        <v>2.1760000000000002</v>
      </c>
      <c r="R1043" s="24" t="s">
        <v>5</v>
      </c>
      <c r="S1043" s="1078">
        <v>27487</v>
      </c>
      <c r="T1043" s="1084"/>
      <c r="U1043" s="1084"/>
      <c r="V1043" s="622"/>
      <c r="W1043" s="622"/>
      <c r="X1043" s="622"/>
      <c r="Y1043" s="1078"/>
      <c r="Z1043" s="1084"/>
      <c r="AA1043" s="1084"/>
      <c r="AB1043" s="622"/>
      <c r="AC1043" s="622"/>
      <c r="AD1043" s="622"/>
      <c r="AE1043" s="1078"/>
      <c r="AF1043" s="1084"/>
      <c r="AG1043" s="1084"/>
      <c r="AH1043" s="622"/>
      <c r="AI1043" s="622"/>
      <c r="AJ1043" s="622"/>
      <c r="AK1043" s="622"/>
      <c r="AL1043" s="1084"/>
      <c r="AM1043" s="1084"/>
      <c r="AN1043" s="622"/>
      <c r="AO1043" s="622"/>
      <c r="AP1043" s="622"/>
      <c r="AQ1043" s="1078"/>
      <c r="AR1043" s="622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</row>
    <row r="1044" spans="1:86" s="25" customFormat="1" x14ac:dyDescent="0.25">
      <c r="A1044" s="1065"/>
      <c r="B1044" s="1065"/>
      <c r="C1044" s="1065"/>
      <c r="D1044" s="1065"/>
      <c r="E1044" s="1065"/>
      <c r="F1044" s="1065"/>
      <c r="G1044" s="1065"/>
      <c r="H1044" s="1085"/>
      <c r="I1044" s="1085"/>
      <c r="J1044" s="1065"/>
      <c r="K1044" s="1065"/>
      <c r="L1044" s="1065"/>
      <c r="M1044" s="1083"/>
      <c r="N1044" s="1054"/>
      <c r="O1044" s="1054"/>
      <c r="P1044" s="623"/>
      <c r="Q1044" s="24">
        <v>27487</v>
      </c>
      <c r="R1044" s="24" t="s">
        <v>8</v>
      </c>
      <c r="S1044" s="1079"/>
      <c r="T1044" s="1085"/>
      <c r="U1044" s="1085"/>
      <c r="V1044" s="1065"/>
      <c r="W1044" s="1065"/>
      <c r="X1044" s="1065"/>
      <c r="Y1044" s="1083"/>
      <c r="Z1044" s="1085"/>
      <c r="AA1044" s="1085"/>
      <c r="AB1044" s="1065"/>
      <c r="AC1044" s="1065"/>
      <c r="AD1044" s="1065"/>
      <c r="AE1044" s="1083"/>
      <c r="AF1044" s="1085"/>
      <c r="AG1044" s="1085"/>
      <c r="AH1044" s="1065"/>
      <c r="AI1044" s="1065"/>
      <c r="AJ1044" s="1065"/>
      <c r="AK1044" s="1065"/>
      <c r="AL1044" s="1085"/>
      <c r="AM1044" s="1085"/>
      <c r="AN1044" s="1065"/>
      <c r="AO1044" s="1065"/>
      <c r="AP1044" s="1065"/>
      <c r="AQ1044" s="1083"/>
      <c r="AR1044" s="1065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</row>
    <row r="1045" spans="1:86" s="25" customFormat="1" x14ac:dyDescent="0.25">
      <c r="A1045" s="1065"/>
      <c r="B1045" s="1065"/>
      <c r="C1045" s="1065"/>
      <c r="D1045" s="1065"/>
      <c r="E1045" s="1065"/>
      <c r="F1045" s="1065"/>
      <c r="G1045" s="1065"/>
      <c r="H1045" s="1085"/>
      <c r="I1045" s="1085"/>
      <c r="J1045" s="1065"/>
      <c r="K1045" s="1065"/>
      <c r="L1045" s="1065"/>
      <c r="M1045" s="1083"/>
      <c r="N1045" s="1054"/>
      <c r="O1045" s="1054"/>
      <c r="P1045" s="622" t="s">
        <v>10</v>
      </c>
      <c r="Q1045" s="24">
        <v>2.1760000000000002</v>
      </c>
      <c r="R1045" s="24" t="s">
        <v>5</v>
      </c>
      <c r="S1045" s="1078">
        <v>558.6</v>
      </c>
      <c r="T1045" s="1085"/>
      <c r="U1045" s="1085"/>
      <c r="V1045" s="1065"/>
      <c r="W1045" s="1065"/>
      <c r="X1045" s="1065"/>
      <c r="Y1045" s="1083"/>
      <c r="Z1045" s="1085"/>
      <c r="AA1045" s="1085"/>
      <c r="AB1045" s="1065"/>
      <c r="AC1045" s="1065"/>
      <c r="AD1045" s="1065"/>
      <c r="AE1045" s="1083"/>
      <c r="AF1045" s="1085"/>
      <c r="AG1045" s="1085"/>
      <c r="AH1045" s="1065"/>
      <c r="AI1045" s="1065"/>
      <c r="AJ1045" s="1065"/>
      <c r="AK1045" s="1065"/>
      <c r="AL1045" s="1085"/>
      <c r="AM1045" s="1085"/>
      <c r="AN1045" s="1065"/>
      <c r="AO1045" s="1065"/>
      <c r="AP1045" s="1065"/>
      <c r="AQ1045" s="1083"/>
      <c r="AR1045" s="1065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</row>
    <row r="1046" spans="1:86" s="25" customFormat="1" x14ac:dyDescent="0.25">
      <c r="A1046" s="623"/>
      <c r="B1046" s="623"/>
      <c r="C1046" s="623"/>
      <c r="D1046" s="623"/>
      <c r="E1046" s="623"/>
      <c r="F1046" s="623"/>
      <c r="G1046" s="623"/>
      <c r="H1046" s="1086"/>
      <c r="I1046" s="1086"/>
      <c r="J1046" s="623"/>
      <c r="K1046" s="623"/>
      <c r="L1046" s="623"/>
      <c r="M1046" s="1079"/>
      <c r="N1046" s="702"/>
      <c r="O1046" s="702"/>
      <c r="P1046" s="623"/>
      <c r="Q1046" s="24">
        <v>657.15</v>
      </c>
      <c r="R1046" s="24" t="s">
        <v>8</v>
      </c>
      <c r="S1046" s="1079"/>
      <c r="T1046" s="1086"/>
      <c r="U1046" s="1086"/>
      <c r="V1046" s="623"/>
      <c r="W1046" s="623"/>
      <c r="X1046" s="623"/>
      <c r="Y1046" s="1079"/>
      <c r="Z1046" s="1086"/>
      <c r="AA1046" s="1086"/>
      <c r="AB1046" s="623"/>
      <c r="AC1046" s="623"/>
      <c r="AD1046" s="623"/>
      <c r="AE1046" s="1079"/>
      <c r="AF1046" s="1086"/>
      <c r="AG1046" s="1086"/>
      <c r="AH1046" s="623"/>
      <c r="AI1046" s="623"/>
      <c r="AJ1046" s="623"/>
      <c r="AK1046" s="623"/>
      <c r="AL1046" s="1086"/>
      <c r="AM1046" s="1086"/>
      <c r="AN1046" s="623"/>
      <c r="AO1046" s="623"/>
      <c r="AP1046" s="623"/>
      <c r="AQ1046" s="1079"/>
      <c r="AR1046" s="623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</row>
    <row r="1047" spans="1:86" s="25" customFormat="1" x14ac:dyDescent="0.25">
      <c r="A1047" s="622">
        <v>25</v>
      </c>
      <c r="B1047" s="622">
        <v>297832</v>
      </c>
      <c r="C1047" s="622" t="s">
        <v>309</v>
      </c>
      <c r="D1047" s="622">
        <v>0.64800000000000002</v>
      </c>
      <c r="E1047" s="622">
        <v>3643.8</v>
      </c>
      <c r="F1047" s="622">
        <v>0.64800000000000002</v>
      </c>
      <c r="G1047" s="622">
        <v>3643.8</v>
      </c>
      <c r="H1047" s="1084"/>
      <c r="I1047" s="1084"/>
      <c r="J1047" s="622"/>
      <c r="K1047" s="622"/>
      <c r="L1047" s="622"/>
      <c r="M1047" s="1078"/>
      <c r="N1047" s="1084"/>
      <c r="O1047" s="1084"/>
      <c r="P1047" s="622"/>
      <c r="Q1047" s="622"/>
      <c r="R1047" s="622"/>
      <c r="S1047" s="1078"/>
      <c r="T1047" s="1084"/>
      <c r="U1047" s="1084"/>
      <c r="V1047" s="622"/>
      <c r="W1047" s="622"/>
      <c r="X1047" s="622"/>
      <c r="Y1047" s="1078"/>
      <c r="Z1047" s="1084"/>
      <c r="AA1047" s="1084"/>
      <c r="AB1047" s="622"/>
      <c r="AC1047" s="622"/>
      <c r="AD1047" s="622"/>
      <c r="AE1047" s="1078"/>
      <c r="AF1047" s="1084"/>
      <c r="AG1047" s="1084"/>
      <c r="AH1047" s="622"/>
      <c r="AI1047" s="622"/>
      <c r="AJ1047" s="622"/>
      <c r="AK1047" s="622"/>
      <c r="AL1047" s="1084"/>
      <c r="AM1047" s="1084"/>
      <c r="AN1047" s="622"/>
      <c r="AO1047" s="622"/>
      <c r="AP1047" s="622"/>
      <c r="AQ1047" s="1078"/>
      <c r="AR1047" s="622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</row>
    <row r="1048" spans="1:86" s="25" customFormat="1" x14ac:dyDescent="0.25">
      <c r="A1048" s="1065"/>
      <c r="B1048" s="1065"/>
      <c r="C1048" s="1065"/>
      <c r="D1048" s="1065"/>
      <c r="E1048" s="1065"/>
      <c r="F1048" s="1065"/>
      <c r="G1048" s="1065"/>
      <c r="H1048" s="1085"/>
      <c r="I1048" s="1085"/>
      <c r="J1048" s="1065"/>
      <c r="K1048" s="1065"/>
      <c r="L1048" s="1065"/>
      <c r="M1048" s="1083"/>
      <c r="N1048" s="1085"/>
      <c r="O1048" s="1085"/>
      <c r="P1048" s="1065"/>
      <c r="Q1048" s="1065"/>
      <c r="R1048" s="1065"/>
      <c r="S1048" s="1083"/>
      <c r="T1048" s="1085"/>
      <c r="U1048" s="1085"/>
      <c r="V1048" s="1065"/>
      <c r="W1048" s="1065"/>
      <c r="X1048" s="1065"/>
      <c r="Y1048" s="1083"/>
      <c r="Z1048" s="1085"/>
      <c r="AA1048" s="1085"/>
      <c r="AB1048" s="1065"/>
      <c r="AC1048" s="1065"/>
      <c r="AD1048" s="1065"/>
      <c r="AE1048" s="1083"/>
      <c r="AF1048" s="1085"/>
      <c r="AG1048" s="1085"/>
      <c r="AH1048" s="1065"/>
      <c r="AI1048" s="1065"/>
      <c r="AJ1048" s="1065"/>
      <c r="AK1048" s="1065"/>
      <c r="AL1048" s="1085"/>
      <c r="AM1048" s="1085"/>
      <c r="AN1048" s="1065"/>
      <c r="AO1048" s="1065"/>
      <c r="AP1048" s="1065"/>
      <c r="AQ1048" s="1083"/>
      <c r="AR1048" s="1065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</row>
    <row r="1049" spans="1:86" s="25" customFormat="1" x14ac:dyDescent="0.25">
      <c r="A1049" s="1065"/>
      <c r="B1049" s="1065"/>
      <c r="C1049" s="1065"/>
      <c r="D1049" s="1065"/>
      <c r="E1049" s="1065"/>
      <c r="F1049" s="1065"/>
      <c r="G1049" s="1065"/>
      <c r="H1049" s="1085"/>
      <c r="I1049" s="1085"/>
      <c r="J1049" s="1065"/>
      <c r="K1049" s="1065"/>
      <c r="L1049" s="1065"/>
      <c r="M1049" s="1083"/>
      <c r="N1049" s="1085"/>
      <c r="O1049" s="1085"/>
      <c r="P1049" s="1065"/>
      <c r="Q1049" s="1065"/>
      <c r="R1049" s="1065"/>
      <c r="S1049" s="1083"/>
      <c r="T1049" s="1085"/>
      <c r="U1049" s="1085"/>
      <c r="V1049" s="1065"/>
      <c r="W1049" s="1065"/>
      <c r="X1049" s="1065"/>
      <c r="Y1049" s="1083"/>
      <c r="Z1049" s="1085"/>
      <c r="AA1049" s="1085"/>
      <c r="AB1049" s="1065"/>
      <c r="AC1049" s="1065"/>
      <c r="AD1049" s="1065"/>
      <c r="AE1049" s="1083"/>
      <c r="AF1049" s="1085"/>
      <c r="AG1049" s="1085"/>
      <c r="AH1049" s="1065"/>
      <c r="AI1049" s="1065"/>
      <c r="AJ1049" s="1065"/>
      <c r="AK1049" s="1065"/>
      <c r="AL1049" s="1085"/>
      <c r="AM1049" s="1085"/>
      <c r="AN1049" s="1065"/>
      <c r="AO1049" s="1065"/>
      <c r="AP1049" s="1065"/>
      <c r="AQ1049" s="1083"/>
      <c r="AR1049" s="1065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</row>
    <row r="1050" spans="1:86" s="25" customFormat="1" x14ac:dyDescent="0.25">
      <c r="A1050" s="623"/>
      <c r="B1050" s="623"/>
      <c r="C1050" s="623"/>
      <c r="D1050" s="623"/>
      <c r="E1050" s="623"/>
      <c r="F1050" s="623"/>
      <c r="G1050" s="623"/>
      <c r="H1050" s="1086"/>
      <c r="I1050" s="1086"/>
      <c r="J1050" s="623"/>
      <c r="K1050" s="623"/>
      <c r="L1050" s="623"/>
      <c r="M1050" s="1079"/>
      <c r="N1050" s="1086"/>
      <c r="O1050" s="1086"/>
      <c r="P1050" s="623"/>
      <c r="Q1050" s="623"/>
      <c r="R1050" s="623"/>
      <c r="S1050" s="1079"/>
      <c r="T1050" s="1086"/>
      <c r="U1050" s="1086"/>
      <c r="V1050" s="623"/>
      <c r="W1050" s="623"/>
      <c r="X1050" s="623"/>
      <c r="Y1050" s="1079"/>
      <c r="Z1050" s="1086"/>
      <c r="AA1050" s="1086"/>
      <c r="AB1050" s="623"/>
      <c r="AC1050" s="623"/>
      <c r="AD1050" s="623"/>
      <c r="AE1050" s="1079"/>
      <c r="AF1050" s="1086"/>
      <c r="AG1050" s="1086"/>
      <c r="AH1050" s="623"/>
      <c r="AI1050" s="623"/>
      <c r="AJ1050" s="623"/>
      <c r="AK1050" s="623"/>
      <c r="AL1050" s="1086"/>
      <c r="AM1050" s="1086"/>
      <c r="AN1050" s="623"/>
      <c r="AO1050" s="623"/>
      <c r="AP1050" s="623"/>
      <c r="AQ1050" s="1079"/>
      <c r="AR1050" s="623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</row>
    <row r="1051" spans="1:86" s="25" customFormat="1" x14ac:dyDescent="0.25">
      <c r="A1051" s="622">
        <v>26</v>
      </c>
      <c r="B1051" s="622">
        <v>298370</v>
      </c>
      <c r="C1051" s="622" t="s">
        <v>310</v>
      </c>
      <c r="D1051" s="622">
        <v>1.2589999999999999</v>
      </c>
      <c r="E1051" s="622">
        <v>12373.5</v>
      </c>
      <c r="F1051" s="622">
        <v>1.2589999999999999</v>
      </c>
      <c r="G1051" s="622">
        <v>12373.5</v>
      </c>
      <c r="H1051" s="1084"/>
      <c r="I1051" s="1084"/>
      <c r="J1051" s="622"/>
      <c r="K1051" s="622"/>
      <c r="L1051" s="622"/>
      <c r="M1051" s="1078"/>
      <c r="N1051" s="1084" t="s">
        <v>311</v>
      </c>
      <c r="O1051" s="1084" t="s">
        <v>312</v>
      </c>
      <c r="P1051" s="622" t="s">
        <v>9</v>
      </c>
      <c r="Q1051" s="24">
        <v>1.2589999999999999</v>
      </c>
      <c r="R1051" s="24" t="s">
        <v>5</v>
      </c>
      <c r="S1051" s="1078">
        <v>19500</v>
      </c>
      <c r="T1051" s="1084"/>
      <c r="U1051" s="1084"/>
      <c r="V1051" s="622"/>
      <c r="W1051" s="622"/>
      <c r="X1051" s="622"/>
      <c r="Y1051" s="1078"/>
      <c r="Z1051" s="1084"/>
      <c r="AA1051" s="1084"/>
      <c r="AB1051" s="622"/>
      <c r="AC1051" s="622"/>
      <c r="AD1051" s="622"/>
      <c r="AE1051" s="1078"/>
      <c r="AF1051" s="1084"/>
      <c r="AG1051" s="1084"/>
      <c r="AH1051" s="622"/>
      <c r="AI1051" s="622"/>
      <c r="AJ1051" s="622"/>
      <c r="AK1051" s="622"/>
      <c r="AL1051" s="1084"/>
      <c r="AM1051" s="1084"/>
      <c r="AN1051" s="622"/>
      <c r="AO1051" s="622"/>
      <c r="AP1051" s="622"/>
      <c r="AQ1051" s="1078"/>
      <c r="AR1051" s="622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</row>
    <row r="1052" spans="1:86" s="25" customFormat="1" x14ac:dyDescent="0.25">
      <c r="A1052" s="1065"/>
      <c r="B1052" s="1065"/>
      <c r="C1052" s="1065"/>
      <c r="D1052" s="1065"/>
      <c r="E1052" s="1065"/>
      <c r="F1052" s="1065"/>
      <c r="G1052" s="1065"/>
      <c r="H1052" s="1085"/>
      <c r="I1052" s="1085"/>
      <c r="J1052" s="1065"/>
      <c r="K1052" s="1065"/>
      <c r="L1052" s="1065"/>
      <c r="M1052" s="1083"/>
      <c r="N1052" s="1085"/>
      <c r="O1052" s="1085"/>
      <c r="P1052" s="623"/>
      <c r="Q1052" s="24">
        <v>12373.5</v>
      </c>
      <c r="R1052" s="24" t="s">
        <v>8</v>
      </c>
      <c r="S1052" s="1079"/>
      <c r="T1052" s="1085"/>
      <c r="U1052" s="1085"/>
      <c r="V1052" s="1065"/>
      <c r="W1052" s="1065"/>
      <c r="X1052" s="1065"/>
      <c r="Y1052" s="1083"/>
      <c r="Z1052" s="1085"/>
      <c r="AA1052" s="1085"/>
      <c r="AB1052" s="1065"/>
      <c r="AC1052" s="1065"/>
      <c r="AD1052" s="1065"/>
      <c r="AE1052" s="1083"/>
      <c r="AF1052" s="1085"/>
      <c r="AG1052" s="1085"/>
      <c r="AH1052" s="1065"/>
      <c r="AI1052" s="1065"/>
      <c r="AJ1052" s="1065"/>
      <c r="AK1052" s="1065"/>
      <c r="AL1052" s="1085"/>
      <c r="AM1052" s="1085"/>
      <c r="AN1052" s="1065"/>
      <c r="AO1052" s="1065"/>
      <c r="AP1052" s="1065"/>
      <c r="AQ1052" s="1083"/>
      <c r="AR1052" s="1065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</row>
    <row r="1053" spans="1:86" s="25" customFormat="1" x14ac:dyDescent="0.25">
      <c r="A1053" s="1065"/>
      <c r="B1053" s="1065"/>
      <c r="C1053" s="1065"/>
      <c r="D1053" s="1065"/>
      <c r="E1053" s="1065"/>
      <c r="F1053" s="1065"/>
      <c r="G1053" s="1065"/>
      <c r="H1053" s="1085"/>
      <c r="I1053" s="1085"/>
      <c r="J1053" s="1065"/>
      <c r="K1053" s="1065"/>
      <c r="L1053" s="1065"/>
      <c r="M1053" s="1083"/>
      <c r="N1053" s="1085"/>
      <c r="O1053" s="1085"/>
      <c r="P1053" s="622" t="s">
        <v>10</v>
      </c>
      <c r="Q1053" s="24">
        <v>1.2589999999999999</v>
      </c>
      <c r="R1053" s="24" t="s">
        <v>5</v>
      </c>
      <c r="S1053" s="1078">
        <v>167.9</v>
      </c>
      <c r="T1053" s="1085"/>
      <c r="U1053" s="1085"/>
      <c r="V1053" s="1065"/>
      <c r="W1053" s="1065"/>
      <c r="X1053" s="1065"/>
      <c r="Y1053" s="1083"/>
      <c r="Z1053" s="1085"/>
      <c r="AA1053" s="1085"/>
      <c r="AB1053" s="1065"/>
      <c r="AC1053" s="1065"/>
      <c r="AD1053" s="1065"/>
      <c r="AE1053" s="1083"/>
      <c r="AF1053" s="1085"/>
      <c r="AG1053" s="1085"/>
      <c r="AH1053" s="1065"/>
      <c r="AI1053" s="1065"/>
      <c r="AJ1053" s="1065"/>
      <c r="AK1053" s="1065"/>
      <c r="AL1053" s="1085"/>
      <c r="AM1053" s="1085"/>
      <c r="AN1053" s="1065"/>
      <c r="AO1053" s="1065"/>
      <c r="AP1053" s="1065"/>
      <c r="AQ1053" s="1083"/>
      <c r="AR1053" s="1065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</row>
    <row r="1054" spans="1:86" s="25" customFormat="1" x14ac:dyDescent="0.25">
      <c r="A1054" s="623"/>
      <c r="B1054" s="623"/>
      <c r="C1054" s="623"/>
      <c r="D1054" s="623"/>
      <c r="E1054" s="623"/>
      <c r="F1054" s="623"/>
      <c r="G1054" s="623"/>
      <c r="H1054" s="1086"/>
      <c r="I1054" s="1086"/>
      <c r="J1054" s="623"/>
      <c r="K1054" s="623"/>
      <c r="L1054" s="623"/>
      <c r="M1054" s="1079"/>
      <c r="N1054" s="1086"/>
      <c r="O1054" s="1086"/>
      <c r="P1054" s="623"/>
      <c r="Q1054" s="24">
        <v>197.5</v>
      </c>
      <c r="R1054" s="24" t="s">
        <v>8</v>
      </c>
      <c r="S1054" s="1079"/>
      <c r="T1054" s="1086"/>
      <c r="U1054" s="1086"/>
      <c r="V1054" s="623"/>
      <c r="W1054" s="623"/>
      <c r="X1054" s="623"/>
      <c r="Y1054" s="1079"/>
      <c r="Z1054" s="1086"/>
      <c r="AA1054" s="1086"/>
      <c r="AB1054" s="623"/>
      <c r="AC1054" s="623"/>
      <c r="AD1054" s="623"/>
      <c r="AE1054" s="1079"/>
      <c r="AF1054" s="1086"/>
      <c r="AG1054" s="1086"/>
      <c r="AH1054" s="623"/>
      <c r="AI1054" s="1065"/>
      <c r="AJ1054" s="623"/>
      <c r="AK1054" s="623"/>
      <c r="AL1054" s="1086"/>
      <c r="AM1054" s="1086"/>
      <c r="AN1054" s="623"/>
      <c r="AO1054" s="623"/>
      <c r="AP1054" s="623"/>
      <c r="AQ1054" s="1079"/>
      <c r="AR1054" s="623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</row>
    <row r="1055" spans="1:86" s="25" customFormat="1" x14ac:dyDescent="0.25">
      <c r="A1055" s="622">
        <v>27</v>
      </c>
      <c r="B1055" s="622">
        <v>297478</v>
      </c>
      <c r="C1055" s="622" t="s">
        <v>313</v>
      </c>
      <c r="D1055" s="622">
        <v>2.2229999999999999</v>
      </c>
      <c r="E1055" s="622">
        <v>21853</v>
      </c>
      <c r="F1055" s="622">
        <v>2.2229999999999999</v>
      </c>
      <c r="G1055" s="622">
        <v>21853</v>
      </c>
      <c r="H1055" s="1084"/>
      <c r="I1055" s="1084"/>
      <c r="J1055" s="622"/>
      <c r="K1055" s="622"/>
      <c r="L1055" s="622"/>
      <c r="M1055" s="1078"/>
      <c r="N1055" s="1084"/>
      <c r="O1055" s="1084"/>
      <c r="P1055" s="622"/>
      <c r="Q1055" s="622"/>
      <c r="R1055" s="622"/>
      <c r="S1055" s="1078"/>
      <c r="T1055" s="1084"/>
      <c r="U1055" s="1084"/>
      <c r="V1055" s="622"/>
      <c r="W1055" s="622"/>
      <c r="X1055" s="622"/>
      <c r="Y1055" s="1078"/>
      <c r="Z1055" s="1084"/>
      <c r="AA1055" s="1084"/>
      <c r="AB1055" s="622"/>
      <c r="AC1055" s="622"/>
      <c r="AD1055" s="622"/>
      <c r="AE1055" s="1078"/>
      <c r="AF1055" s="1084"/>
      <c r="AG1055" s="1084"/>
      <c r="AH1055" s="622"/>
      <c r="AI1055" s="622"/>
      <c r="AJ1055" s="622"/>
      <c r="AK1055" s="622"/>
      <c r="AL1055" s="1084"/>
      <c r="AM1055" s="1084"/>
      <c r="AN1055" s="622"/>
      <c r="AO1055" s="622"/>
      <c r="AP1055" s="622"/>
      <c r="AQ1055" s="1078"/>
      <c r="AR1055" s="622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</row>
    <row r="1056" spans="1:86" s="25" customFormat="1" x14ac:dyDescent="0.25">
      <c r="A1056" s="1065"/>
      <c r="B1056" s="1065"/>
      <c r="C1056" s="1065"/>
      <c r="D1056" s="1065"/>
      <c r="E1056" s="1065"/>
      <c r="F1056" s="1065"/>
      <c r="G1056" s="1065"/>
      <c r="H1056" s="1085"/>
      <c r="I1056" s="1085"/>
      <c r="J1056" s="1065"/>
      <c r="K1056" s="1065"/>
      <c r="L1056" s="1065"/>
      <c r="M1056" s="1083"/>
      <c r="N1056" s="1085"/>
      <c r="O1056" s="1085"/>
      <c r="P1056" s="1065"/>
      <c r="Q1056" s="1065"/>
      <c r="R1056" s="1065"/>
      <c r="S1056" s="1083"/>
      <c r="T1056" s="1085"/>
      <c r="U1056" s="1085"/>
      <c r="V1056" s="1065"/>
      <c r="W1056" s="1065"/>
      <c r="X1056" s="1065"/>
      <c r="Y1056" s="1083"/>
      <c r="Z1056" s="1085"/>
      <c r="AA1056" s="1085"/>
      <c r="AB1056" s="1065"/>
      <c r="AC1056" s="1065"/>
      <c r="AD1056" s="1065"/>
      <c r="AE1056" s="1083"/>
      <c r="AF1056" s="1085"/>
      <c r="AG1056" s="1085"/>
      <c r="AH1056" s="1065"/>
      <c r="AI1056" s="1065"/>
      <c r="AJ1056" s="1065"/>
      <c r="AK1056" s="1065"/>
      <c r="AL1056" s="1085"/>
      <c r="AM1056" s="1085"/>
      <c r="AN1056" s="1065"/>
      <c r="AO1056" s="1065"/>
      <c r="AP1056" s="1065"/>
      <c r="AQ1056" s="1083"/>
      <c r="AR1056" s="1065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</row>
    <row r="1057" spans="1:86" s="25" customFormat="1" x14ac:dyDescent="0.25">
      <c r="A1057" s="1065"/>
      <c r="B1057" s="1065"/>
      <c r="C1057" s="1065"/>
      <c r="D1057" s="1065"/>
      <c r="E1057" s="1065"/>
      <c r="F1057" s="1065"/>
      <c r="G1057" s="1065"/>
      <c r="H1057" s="1085"/>
      <c r="I1057" s="1085"/>
      <c r="J1057" s="1065"/>
      <c r="K1057" s="1065"/>
      <c r="L1057" s="1065"/>
      <c r="M1057" s="1083"/>
      <c r="N1057" s="1085"/>
      <c r="O1057" s="1085"/>
      <c r="P1057" s="1065"/>
      <c r="Q1057" s="1065"/>
      <c r="R1057" s="1065"/>
      <c r="S1057" s="1083"/>
      <c r="T1057" s="1085"/>
      <c r="U1057" s="1085"/>
      <c r="V1057" s="1065"/>
      <c r="W1057" s="1065"/>
      <c r="X1057" s="1065"/>
      <c r="Y1057" s="1083"/>
      <c r="Z1057" s="1085"/>
      <c r="AA1057" s="1085"/>
      <c r="AB1057" s="1065"/>
      <c r="AC1057" s="1065"/>
      <c r="AD1057" s="1065"/>
      <c r="AE1057" s="1083"/>
      <c r="AF1057" s="1085"/>
      <c r="AG1057" s="1085"/>
      <c r="AH1057" s="1065"/>
      <c r="AI1057" s="1065"/>
      <c r="AJ1057" s="1065"/>
      <c r="AK1057" s="1065"/>
      <c r="AL1057" s="1085"/>
      <c r="AM1057" s="1085"/>
      <c r="AN1057" s="1065"/>
      <c r="AO1057" s="1065"/>
      <c r="AP1057" s="1065"/>
      <c r="AQ1057" s="1083"/>
      <c r="AR1057" s="1065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</row>
    <row r="1058" spans="1:86" s="25" customFormat="1" x14ac:dyDescent="0.25">
      <c r="A1058" s="623"/>
      <c r="B1058" s="623"/>
      <c r="C1058" s="623"/>
      <c r="D1058" s="623"/>
      <c r="E1058" s="623"/>
      <c r="F1058" s="623"/>
      <c r="G1058" s="623"/>
      <c r="H1058" s="1086"/>
      <c r="I1058" s="1086"/>
      <c r="J1058" s="623"/>
      <c r="K1058" s="623"/>
      <c r="L1058" s="623"/>
      <c r="M1058" s="1079"/>
      <c r="N1058" s="1086"/>
      <c r="O1058" s="1086"/>
      <c r="P1058" s="623"/>
      <c r="Q1058" s="623"/>
      <c r="R1058" s="623"/>
      <c r="S1058" s="1079"/>
      <c r="T1058" s="1086"/>
      <c r="U1058" s="1086"/>
      <c r="V1058" s="623"/>
      <c r="W1058" s="623"/>
      <c r="X1058" s="623"/>
      <c r="Y1058" s="1079"/>
      <c r="Z1058" s="1086"/>
      <c r="AA1058" s="1086"/>
      <c r="AB1058" s="623"/>
      <c r="AC1058" s="623"/>
      <c r="AD1058" s="623"/>
      <c r="AE1058" s="1079"/>
      <c r="AF1058" s="1086"/>
      <c r="AG1058" s="1086"/>
      <c r="AH1058" s="623"/>
      <c r="AI1058" s="623"/>
      <c r="AJ1058" s="623"/>
      <c r="AK1058" s="623"/>
      <c r="AL1058" s="1086"/>
      <c r="AM1058" s="1086"/>
      <c r="AN1058" s="623"/>
      <c r="AO1058" s="623"/>
      <c r="AP1058" s="623"/>
      <c r="AQ1058" s="1079"/>
      <c r="AR1058" s="623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</row>
    <row r="1059" spans="1:86" s="25" customFormat="1" x14ac:dyDescent="0.25">
      <c r="A1059" s="622">
        <v>28</v>
      </c>
      <c r="B1059" s="622">
        <v>297699</v>
      </c>
      <c r="C1059" s="622" t="s">
        <v>314</v>
      </c>
      <c r="D1059" s="622">
        <v>7.992</v>
      </c>
      <c r="E1059" s="622">
        <v>82012</v>
      </c>
      <c r="F1059" s="622">
        <v>7.992</v>
      </c>
      <c r="G1059" s="622">
        <v>82012</v>
      </c>
      <c r="H1059" s="1084" t="s">
        <v>315</v>
      </c>
      <c r="I1059" s="1084" t="s">
        <v>316</v>
      </c>
      <c r="J1059" s="622" t="s">
        <v>9</v>
      </c>
      <c r="K1059" s="24">
        <v>7.3920000000000003</v>
      </c>
      <c r="L1059" s="24" t="s">
        <v>5</v>
      </c>
      <c r="M1059" s="1078">
        <v>73612</v>
      </c>
      <c r="N1059" s="1084"/>
      <c r="O1059" s="1084"/>
      <c r="P1059" s="622"/>
      <c r="Q1059" s="622"/>
      <c r="R1059" s="622"/>
      <c r="S1059" s="1078"/>
      <c r="T1059" s="1084"/>
      <c r="U1059" s="1084"/>
      <c r="V1059" s="622"/>
      <c r="W1059" s="622"/>
      <c r="X1059" s="622"/>
      <c r="Y1059" s="1078"/>
      <c r="Z1059" s="1084"/>
      <c r="AA1059" s="1084"/>
      <c r="AB1059" s="622"/>
      <c r="AC1059" s="622"/>
      <c r="AD1059" s="622"/>
      <c r="AE1059" s="1078"/>
      <c r="AF1059" s="1084"/>
      <c r="AG1059" s="1084"/>
      <c r="AH1059" s="622"/>
      <c r="AI1059" s="622"/>
      <c r="AJ1059" s="622"/>
      <c r="AK1059" s="622"/>
      <c r="AL1059" s="1084"/>
      <c r="AM1059" s="1084"/>
      <c r="AN1059" s="622"/>
      <c r="AO1059" s="622"/>
      <c r="AP1059" s="622"/>
      <c r="AQ1059" s="1078"/>
      <c r="AR1059" s="622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</row>
    <row r="1060" spans="1:86" s="25" customFormat="1" x14ac:dyDescent="0.25">
      <c r="A1060" s="1065"/>
      <c r="B1060" s="1065"/>
      <c r="C1060" s="1065"/>
      <c r="D1060" s="1065"/>
      <c r="E1060" s="1065"/>
      <c r="F1060" s="1065"/>
      <c r="G1060" s="1065"/>
      <c r="H1060" s="1086"/>
      <c r="I1060" s="1086"/>
      <c r="J1060" s="623"/>
      <c r="K1060" s="24">
        <v>73612</v>
      </c>
      <c r="L1060" s="24" t="s">
        <v>8</v>
      </c>
      <c r="M1060" s="1079"/>
      <c r="N1060" s="1085"/>
      <c r="O1060" s="1085"/>
      <c r="P1060" s="1065"/>
      <c r="Q1060" s="1065"/>
      <c r="R1060" s="1065"/>
      <c r="S1060" s="1083"/>
      <c r="T1060" s="1085"/>
      <c r="U1060" s="1085"/>
      <c r="V1060" s="1065"/>
      <c r="W1060" s="1065"/>
      <c r="X1060" s="1065"/>
      <c r="Y1060" s="1083"/>
      <c r="Z1060" s="1085"/>
      <c r="AA1060" s="1085"/>
      <c r="AB1060" s="1065"/>
      <c r="AC1060" s="1065"/>
      <c r="AD1060" s="1065"/>
      <c r="AE1060" s="1083"/>
      <c r="AF1060" s="1085"/>
      <c r="AG1060" s="1085"/>
      <c r="AH1060" s="1065"/>
      <c r="AI1060" s="1065"/>
      <c r="AJ1060" s="1065"/>
      <c r="AK1060" s="1065"/>
      <c r="AL1060" s="1085"/>
      <c r="AM1060" s="1085"/>
      <c r="AN1060" s="1065"/>
      <c r="AO1060" s="1065"/>
      <c r="AP1060" s="1065"/>
      <c r="AQ1060" s="1083"/>
      <c r="AR1060" s="1065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</row>
    <row r="1061" spans="1:86" s="25" customFormat="1" x14ac:dyDescent="0.25">
      <c r="A1061" s="1065"/>
      <c r="B1061" s="1065"/>
      <c r="C1061" s="1065"/>
      <c r="D1061" s="1065"/>
      <c r="E1061" s="1065"/>
      <c r="F1061" s="1065"/>
      <c r="G1061" s="1065"/>
      <c r="H1061" s="1084" t="s">
        <v>315</v>
      </c>
      <c r="I1061" s="1084" t="s">
        <v>316</v>
      </c>
      <c r="J1061" s="622" t="s">
        <v>10</v>
      </c>
      <c r="K1061" s="24">
        <v>7.3920000000000003</v>
      </c>
      <c r="L1061" s="24" t="s">
        <v>5</v>
      </c>
      <c r="M1061" s="1078">
        <v>152.69999999999999</v>
      </c>
      <c r="N1061" s="1085"/>
      <c r="O1061" s="1085"/>
      <c r="P1061" s="1065"/>
      <c r="Q1061" s="1065"/>
      <c r="R1061" s="1065"/>
      <c r="S1061" s="1083"/>
      <c r="T1061" s="1085"/>
      <c r="U1061" s="1085"/>
      <c r="V1061" s="1065"/>
      <c r="W1061" s="1065"/>
      <c r="X1061" s="1065"/>
      <c r="Y1061" s="1083"/>
      <c r="Z1061" s="1085"/>
      <c r="AA1061" s="1085"/>
      <c r="AB1061" s="1065"/>
      <c r="AC1061" s="1065"/>
      <c r="AD1061" s="1065"/>
      <c r="AE1061" s="1083"/>
      <c r="AF1061" s="1085"/>
      <c r="AG1061" s="1085"/>
      <c r="AH1061" s="1065"/>
      <c r="AI1061" s="1065"/>
      <c r="AJ1061" s="1065"/>
      <c r="AK1061" s="1065"/>
      <c r="AL1061" s="1085"/>
      <c r="AM1061" s="1085"/>
      <c r="AN1061" s="1065"/>
      <c r="AO1061" s="1065"/>
      <c r="AP1061" s="1065"/>
      <c r="AQ1061" s="1083"/>
      <c r="AR1061" s="1065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</row>
    <row r="1062" spans="1:86" s="25" customFormat="1" x14ac:dyDescent="0.25">
      <c r="A1062" s="623"/>
      <c r="B1062" s="623"/>
      <c r="C1062" s="623"/>
      <c r="D1062" s="623"/>
      <c r="E1062" s="623"/>
      <c r="F1062" s="623"/>
      <c r="G1062" s="623"/>
      <c r="H1062" s="1086"/>
      <c r="I1062" s="1086"/>
      <c r="J1062" s="623"/>
      <c r="K1062" s="24">
        <v>179.7</v>
      </c>
      <c r="L1062" s="24" t="s">
        <v>8</v>
      </c>
      <c r="M1062" s="1079"/>
      <c r="N1062" s="1086"/>
      <c r="O1062" s="1086"/>
      <c r="P1062" s="623"/>
      <c r="Q1062" s="623"/>
      <c r="R1062" s="623"/>
      <c r="S1062" s="1079"/>
      <c r="T1062" s="1086"/>
      <c r="U1062" s="1086"/>
      <c r="V1062" s="623"/>
      <c r="W1062" s="623"/>
      <c r="X1062" s="623"/>
      <c r="Y1062" s="1079"/>
      <c r="Z1062" s="1086"/>
      <c r="AA1062" s="1086"/>
      <c r="AB1062" s="623"/>
      <c r="AC1062" s="623"/>
      <c r="AD1062" s="623"/>
      <c r="AE1062" s="1079"/>
      <c r="AF1062" s="1086"/>
      <c r="AG1062" s="1086"/>
      <c r="AH1062" s="623"/>
      <c r="AI1062" s="623"/>
      <c r="AJ1062" s="623"/>
      <c r="AK1062" s="623"/>
      <c r="AL1062" s="1086"/>
      <c r="AM1062" s="1086"/>
      <c r="AN1062" s="623"/>
      <c r="AO1062" s="623"/>
      <c r="AP1062" s="623"/>
      <c r="AQ1062" s="1079"/>
      <c r="AR1062" s="623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</row>
    <row r="1063" spans="1:86" s="25" customFormat="1" x14ac:dyDescent="0.25">
      <c r="A1063" s="622">
        <v>29</v>
      </c>
      <c r="B1063" s="622">
        <v>297831</v>
      </c>
      <c r="C1063" s="622" t="s">
        <v>317</v>
      </c>
      <c r="D1063" s="622">
        <v>0.57799999999999996</v>
      </c>
      <c r="E1063" s="622">
        <v>2614</v>
      </c>
      <c r="F1063" s="622">
        <v>0.57799999999999996</v>
      </c>
      <c r="G1063" s="622">
        <v>2614</v>
      </c>
      <c r="H1063" s="1084"/>
      <c r="I1063" s="1084"/>
      <c r="J1063" s="622"/>
      <c r="K1063" s="622"/>
      <c r="L1063" s="622"/>
      <c r="M1063" s="1078"/>
      <c r="N1063" s="1084"/>
      <c r="O1063" s="1084"/>
      <c r="P1063" s="622"/>
      <c r="Q1063" s="622"/>
      <c r="R1063" s="622"/>
      <c r="S1063" s="1078"/>
      <c r="T1063" s="1084"/>
      <c r="U1063" s="1084"/>
      <c r="V1063" s="622"/>
      <c r="W1063" s="622"/>
      <c r="X1063" s="622"/>
      <c r="Y1063" s="1078"/>
      <c r="Z1063" s="1084"/>
      <c r="AA1063" s="1084"/>
      <c r="AB1063" s="622"/>
      <c r="AC1063" s="622"/>
      <c r="AD1063" s="622"/>
      <c r="AE1063" s="1078"/>
      <c r="AF1063" s="1084"/>
      <c r="AG1063" s="1084"/>
      <c r="AH1063" s="622"/>
      <c r="AI1063" s="622"/>
      <c r="AJ1063" s="622"/>
      <c r="AK1063" s="622"/>
      <c r="AL1063" s="1084"/>
      <c r="AM1063" s="1084"/>
      <c r="AN1063" s="622"/>
      <c r="AO1063" s="622"/>
      <c r="AP1063" s="622"/>
      <c r="AQ1063" s="1078"/>
      <c r="AR1063" s="622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</row>
    <row r="1064" spans="1:86" s="25" customFormat="1" x14ac:dyDescent="0.25">
      <c r="A1064" s="1065"/>
      <c r="B1064" s="1065"/>
      <c r="C1064" s="1065"/>
      <c r="D1064" s="1065"/>
      <c r="E1064" s="1065"/>
      <c r="F1064" s="1065"/>
      <c r="G1064" s="1065"/>
      <c r="H1064" s="1085"/>
      <c r="I1064" s="1085"/>
      <c r="J1064" s="1065"/>
      <c r="K1064" s="1065"/>
      <c r="L1064" s="1065"/>
      <c r="M1064" s="1083"/>
      <c r="N1064" s="1085"/>
      <c r="O1064" s="1085"/>
      <c r="P1064" s="1065"/>
      <c r="Q1064" s="1065"/>
      <c r="R1064" s="1065"/>
      <c r="S1064" s="1083"/>
      <c r="T1064" s="1085"/>
      <c r="U1064" s="1085"/>
      <c r="V1064" s="1065"/>
      <c r="W1064" s="1065"/>
      <c r="X1064" s="1065"/>
      <c r="Y1064" s="1083"/>
      <c r="Z1064" s="1085"/>
      <c r="AA1064" s="1085"/>
      <c r="AB1064" s="1065"/>
      <c r="AC1064" s="1065"/>
      <c r="AD1064" s="1065"/>
      <c r="AE1064" s="1083"/>
      <c r="AF1064" s="1085"/>
      <c r="AG1064" s="1085"/>
      <c r="AH1064" s="1065"/>
      <c r="AI1064" s="1065"/>
      <c r="AJ1064" s="1065"/>
      <c r="AK1064" s="1065"/>
      <c r="AL1064" s="1085"/>
      <c r="AM1064" s="1085"/>
      <c r="AN1064" s="1065"/>
      <c r="AO1064" s="1065"/>
      <c r="AP1064" s="1065"/>
      <c r="AQ1064" s="1083"/>
      <c r="AR1064" s="1065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</row>
    <row r="1065" spans="1:86" s="25" customFormat="1" x14ac:dyDescent="0.25">
      <c r="A1065" s="1065"/>
      <c r="B1065" s="1065"/>
      <c r="C1065" s="1065"/>
      <c r="D1065" s="1065"/>
      <c r="E1065" s="1065"/>
      <c r="F1065" s="1065"/>
      <c r="G1065" s="1065"/>
      <c r="H1065" s="1085"/>
      <c r="I1065" s="1085"/>
      <c r="J1065" s="1065"/>
      <c r="K1065" s="1065"/>
      <c r="L1065" s="1065"/>
      <c r="M1065" s="1083"/>
      <c r="N1065" s="1085"/>
      <c r="O1065" s="1085"/>
      <c r="P1065" s="1065"/>
      <c r="Q1065" s="1065"/>
      <c r="R1065" s="1065"/>
      <c r="S1065" s="1083"/>
      <c r="T1065" s="1085"/>
      <c r="U1065" s="1085"/>
      <c r="V1065" s="1065"/>
      <c r="W1065" s="1065"/>
      <c r="X1065" s="1065"/>
      <c r="Y1065" s="1083"/>
      <c r="Z1065" s="1085"/>
      <c r="AA1065" s="1085"/>
      <c r="AB1065" s="1065"/>
      <c r="AC1065" s="1065"/>
      <c r="AD1065" s="1065"/>
      <c r="AE1065" s="1083"/>
      <c r="AF1065" s="1085"/>
      <c r="AG1065" s="1085"/>
      <c r="AH1065" s="1065"/>
      <c r="AI1065" s="1065"/>
      <c r="AJ1065" s="1065"/>
      <c r="AK1065" s="1065"/>
      <c r="AL1065" s="1085"/>
      <c r="AM1065" s="1085"/>
      <c r="AN1065" s="1065"/>
      <c r="AO1065" s="1065"/>
      <c r="AP1065" s="1065"/>
      <c r="AQ1065" s="1083"/>
      <c r="AR1065" s="1065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</row>
    <row r="1066" spans="1:86" s="25" customFormat="1" x14ac:dyDescent="0.25">
      <c r="A1066" s="623"/>
      <c r="B1066" s="623"/>
      <c r="C1066" s="623"/>
      <c r="D1066" s="623"/>
      <c r="E1066" s="623"/>
      <c r="F1066" s="623"/>
      <c r="G1066" s="623"/>
      <c r="H1066" s="1086"/>
      <c r="I1066" s="1086"/>
      <c r="J1066" s="623"/>
      <c r="K1066" s="623"/>
      <c r="L1066" s="623"/>
      <c r="M1066" s="1079"/>
      <c r="N1066" s="1086"/>
      <c r="O1066" s="1086"/>
      <c r="P1066" s="623"/>
      <c r="Q1066" s="623"/>
      <c r="R1066" s="623"/>
      <c r="S1066" s="1079"/>
      <c r="T1066" s="1086"/>
      <c r="U1066" s="1086"/>
      <c r="V1066" s="623"/>
      <c r="W1066" s="623"/>
      <c r="X1066" s="623"/>
      <c r="Y1066" s="1079"/>
      <c r="Z1066" s="1086"/>
      <c r="AA1066" s="1086"/>
      <c r="AB1066" s="623"/>
      <c r="AC1066" s="623"/>
      <c r="AD1066" s="623"/>
      <c r="AE1066" s="1079"/>
      <c r="AF1066" s="1086"/>
      <c r="AG1066" s="1086"/>
      <c r="AH1066" s="623"/>
      <c r="AI1066" s="623"/>
      <c r="AJ1066" s="623"/>
      <c r="AK1066" s="623"/>
      <c r="AL1066" s="1086"/>
      <c r="AM1066" s="1086"/>
      <c r="AN1066" s="623"/>
      <c r="AO1066" s="623"/>
      <c r="AP1066" s="623"/>
      <c r="AQ1066" s="1079"/>
      <c r="AR1066" s="623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</row>
    <row r="1067" spans="1:86" s="25" customFormat="1" x14ac:dyDescent="0.25">
      <c r="A1067" s="622">
        <v>30</v>
      </c>
      <c r="B1067" s="622">
        <v>297790</v>
      </c>
      <c r="C1067" s="622" t="s">
        <v>318</v>
      </c>
      <c r="D1067" s="622">
        <v>0.70899999999999996</v>
      </c>
      <c r="E1067" s="622">
        <v>3609.9</v>
      </c>
      <c r="F1067" s="622">
        <v>0.70899999999999996</v>
      </c>
      <c r="G1067" s="622">
        <v>3609.9</v>
      </c>
      <c r="H1067" s="1084"/>
      <c r="I1067" s="1084"/>
      <c r="J1067" s="622"/>
      <c r="K1067" s="622"/>
      <c r="L1067" s="622"/>
      <c r="M1067" s="1078"/>
      <c r="N1067" s="1084"/>
      <c r="O1067" s="1084"/>
      <c r="P1067" s="622"/>
      <c r="Q1067" s="622"/>
      <c r="R1067" s="622"/>
      <c r="S1067" s="1078"/>
      <c r="T1067" s="1084"/>
      <c r="U1067" s="1084"/>
      <c r="V1067" s="622"/>
      <c r="W1067" s="622"/>
      <c r="X1067" s="622"/>
      <c r="Y1067" s="1078"/>
      <c r="Z1067" s="1084"/>
      <c r="AA1067" s="1084"/>
      <c r="AB1067" s="622"/>
      <c r="AC1067" s="622"/>
      <c r="AD1067" s="622"/>
      <c r="AE1067" s="1078"/>
      <c r="AF1067" s="1084"/>
      <c r="AG1067" s="1084"/>
      <c r="AH1067" s="622"/>
      <c r="AI1067" s="622"/>
      <c r="AJ1067" s="622"/>
      <c r="AK1067" s="622"/>
      <c r="AL1067" s="1084"/>
      <c r="AM1067" s="1084"/>
      <c r="AN1067" s="622"/>
      <c r="AO1067" s="622"/>
      <c r="AP1067" s="622"/>
      <c r="AQ1067" s="1078"/>
      <c r="AR1067" s="622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</row>
    <row r="1068" spans="1:86" s="25" customFormat="1" x14ac:dyDescent="0.25">
      <c r="A1068" s="1065"/>
      <c r="B1068" s="1065"/>
      <c r="C1068" s="1065"/>
      <c r="D1068" s="1065"/>
      <c r="E1068" s="1065"/>
      <c r="F1068" s="1065"/>
      <c r="G1068" s="1065"/>
      <c r="H1068" s="1085"/>
      <c r="I1068" s="1085"/>
      <c r="J1068" s="1065"/>
      <c r="K1068" s="1065"/>
      <c r="L1068" s="1065"/>
      <c r="M1068" s="1083"/>
      <c r="N1068" s="1085"/>
      <c r="O1068" s="1085"/>
      <c r="P1068" s="1065"/>
      <c r="Q1068" s="1065"/>
      <c r="R1068" s="1065"/>
      <c r="S1068" s="1083"/>
      <c r="T1068" s="1085"/>
      <c r="U1068" s="1085"/>
      <c r="V1068" s="1065"/>
      <c r="W1068" s="1065"/>
      <c r="X1068" s="1065"/>
      <c r="Y1068" s="1083"/>
      <c r="Z1068" s="1085"/>
      <c r="AA1068" s="1085"/>
      <c r="AB1068" s="1065"/>
      <c r="AC1068" s="1065"/>
      <c r="AD1068" s="1065"/>
      <c r="AE1068" s="1083"/>
      <c r="AF1068" s="1085"/>
      <c r="AG1068" s="1085"/>
      <c r="AH1068" s="1065"/>
      <c r="AI1068" s="1065"/>
      <c r="AJ1068" s="1065"/>
      <c r="AK1068" s="1065"/>
      <c r="AL1068" s="1085"/>
      <c r="AM1068" s="1085"/>
      <c r="AN1068" s="1065"/>
      <c r="AO1068" s="1065"/>
      <c r="AP1068" s="1065"/>
      <c r="AQ1068" s="1083"/>
      <c r="AR1068" s="1065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</row>
    <row r="1069" spans="1:86" s="25" customFormat="1" x14ac:dyDescent="0.25">
      <c r="A1069" s="1065"/>
      <c r="B1069" s="1065"/>
      <c r="C1069" s="1065"/>
      <c r="D1069" s="1065"/>
      <c r="E1069" s="1065"/>
      <c r="F1069" s="1065"/>
      <c r="G1069" s="1065"/>
      <c r="H1069" s="1085"/>
      <c r="I1069" s="1085"/>
      <c r="J1069" s="1065"/>
      <c r="K1069" s="1065"/>
      <c r="L1069" s="1065"/>
      <c r="M1069" s="1083"/>
      <c r="N1069" s="1085"/>
      <c r="O1069" s="1085"/>
      <c r="P1069" s="1065"/>
      <c r="Q1069" s="1065"/>
      <c r="R1069" s="1065"/>
      <c r="S1069" s="1083"/>
      <c r="T1069" s="1085"/>
      <c r="U1069" s="1085"/>
      <c r="V1069" s="1065"/>
      <c r="W1069" s="1065"/>
      <c r="X1069" s="1065"/>
      <c r="Y1069" s="1083"/>
      <c r="Z1069" s="1085"/>
      <c r="AA1069" s="1085"/>
      <c r="AB1069" s="1065"/>
      <c r="AC1069" s="1065"/>
      <c r="AD1069" s="1065"/>
      <c r="AE1069" s="1083"/>
      <c r="AF1069" s="1085"/>
      <c r="AG1069" s="1085"/>
      <c r="AH1069" s="1065"/>
      <c r="AI1069" s="1065"/>
      <c r="AJ1069" s="1065"/>
      <c r="AK1069" s="1065"/>
      <c r="AL1069" s="1085"/>
      <c r="AM1069" s="1085"/>
      <c r="AN1069" s="1065"/>
      <c r="AO1069" s="1065"/>
      <c r="AP1069" s="1065"/>
      <c r="AQ1069" s="1083"/>
      <c r="AR1069" s="1065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</row>
    <row r="1070" spans="1:86" s="25" customFormat="1" x14ac:dyDescent="0.25">
      <c r="A1070" s="623"/>
      <c r="B1070" s="623"/>
      <c r="C1070" s="623"/>
      <c r="D1070" s="623"/>
      <c r="E1070" s="623"/>
      <c r="F1070" s="623"/>
      <c r="G1070" s="623"/>
      <c r="H1070" s="1086"/>
      <c r="I1070" s="1086"/>
      <c r="J1070" s="623"/>
      <c r="K1070" s="623"/>
      <c r="L1070" s="623"/>
      <c r="M1070" s="1079"/>
      <c r="N1070" s="1086"/>
      <c r="O1070" s="1086"/>
      <c r="P1070" s="623"/>
      <c r="Q1070" s="623"/>
      <c r="R1070" s="623"/>
      <c r="S1070" s="1079"/>
      <c r="T1070" s="1086"/>
      <c r="U1070" s="1086"/>
      <c r="V1070" s="623"/>
      <c r="W1070" s="623"/>
      <c r="X1070" s="623"/>
      <c r="Y1070" s="1079"/>
      <c r="Z1070" s="1086"/>
      <c r="AA1070" s="1086"/>
      <c r="AB1070" s="623"/>
      <c r="AC1070" s="623"/>
      <c r="AD1070" s="623"/>
      <c r="AE1070" s="1079"/>
      <c r="AF1070" s="1086"/>
      <c r="AG1070" s="1086"/>
      <c r="AH1070" s="623"/>
      <c r="AI1070" s="623"/>
      <c r="AJ1070" s="623"/>
      <c r="AK1070" s="623"/>
      <c r="AL1070" s="1086"/>
      <c r="AM1070" s="1086"/>
      <c r="AN1070" s="623"/>
      <c r="AO1070" s="623"/>
      <c r="AP1070" s="623"/>
      <c r="AQ1070" s="1079"/>
      <c r="AR1070" s="623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</row>
    <row r="1071" spans="1:86" s="25" customFormat="1" x14ac:dyDescent="0.25">
      <c r="A1071" s="622">
        <v>31</v>
      </c>
      <c r="B1071" s="622">
        <v>297994</v>
      </c>
      <c r="C1071" s="622" t="s">
        <v>319</v>
      </c>
      <c r="D1071" s="622">
        <v>0.59699999999999998</v>
      </c>
      <c r="E1071" s="622">
        <v>3633.9</v>
      </c>
      <c r="F1071" s="622">
        <v>0.59699999999999998</v>
      </c>
      <c r="G1071" s="622">
        <v>3633.9</v>
      </c>
      <c r="H1071" s="1084"/>
      <c r="I1071" s="1084"/>
      <c r="J1071" s="622"/>
      <c r="K1071" s="622"/>
      <c r="L1071" s="622"/>
      <c r="M1071" s="1078"/>
      <c r="N1071" s="1084"/>
      <c r="O1071" s="1084"/>
      <c r="P1071" s="622"/>
      <c r="Q1071" s="622"/>
      <c r="R1071" s="622"/>
      <c r="S1071" s="1078"/>
      <c r="T1071" s="1084"/>
      <c r="U1071" s="1084"/>
      <c r="V1071" s="622"/>
      <c r="W1071" s="622"/>
      <c r="X1071" s="622"/>
      <c r="Y1071" s="1078"/>
      <c r="Z1071" s="1084"/>
      <c r="AA1071" s="1084"/>
      <c r="AB1071" s="622"/>
      <c r="AC1071" s="622"/>
      <c r="AD1071" s="622"/>
      <c r="AE1071" s="1078"/>
      <c r="AF1071" s="1084"/>
      <c r="AG1071" s="1084"/>
      <c r="AH1071" s="622"/>
      <c r="AI1071" s="622"/>
      <c r="AJ1071" s="622"/>
      <c r="AK1071" s="622"/>
      <c r="AL1071" s="1084"/>
      <c r="AM1071" s="1084"/>
      <c r="AN1071" s="622"/>
      <c r="AO1071" s="622"/>
      <c r="AP1071" s="622"/>
      <c r="AQ1071" s="1078"/>
      <c r="AR1071" s="622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</row>
    <row r="1072" spans="1:86" s="25" customFormat="1" x14ac:dyDescent="0.25">
      <c r="A1072" s="1065"/>
      <c r="B1072" s="1065"/>
      <c r="C1072" s="1065"/>
      <c r="D1072" s="1065"/>
      <c r="E1072" s="1065"/>
      <c r="F1072" s="1065"/>
      <c r="G1072" s="1065"/>
      <c r="H1072" s="1085"/>
      <c r="I1072" s="1085"/>
      <c r="J1072" s="1065"/>
      <c r="K1072" s="1065"/>
      <c r="L1072" s="1065"/>
      <c r="M1072" s="1083"/>
      <c r="N1072" s="1085"/>
      <c r="O1072" s="1085"/>
      <c r="P1072" s="1065"/>
      <c r="Q1072" s="1065"/>
      <c r="R1072" s="1065"/>
      <c r="S1072" s="1083"/>
      <c r="T1072" s="1085"/>
      <c r="U1072" s="1085"/>
      <c r="V1072" s="1065"/>
      <c r="W1072" s="1065"/>
      <c r="X1072" s="1065"/>
      <c r="Y1072" s="1083"/>
      <c r="Z1072" s="1085"/>
      <c r="AA1072" s="1085"/>
      <c r="AB1072" s="1065"/>
      <c r="AC1072" s="1065"/>
      <c r="AD1072" s="1065"/>
      <c r="AE1072" s="1083"/>
      <c r="AF1072" s="1085"/>
      <c r="AG1072" s="1085"/>
      <c r="AH1072" s="1065"/>
      <c r="AI1072" s="1065"/>
      <c r="AJ1072" s="1065"/>
      <c r="AK1072" s="1065"/>
      <c r="AL1072" s="1085"/>
      <c r="AM1072" s="1085"/>
      <c r="AN1072" s="1065"/>
      <c r="AO1072" s="1065"/>
      <c r="AP1072" s="1065"/>
      <c r="AQ1072" s="1083"/>
      <c r="AR1072" s="1065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</row>
    <row r="1073" spans="1:86" s="25" customFormat="1" x14ac:dyDescent="0.25">
      <c r="A1073" s="1065"/>
      <c r="B1073" s="1065"/>
      <c r="C1073" s="1065"/>
      <c r="D1073" s="1065"/>
      <c r="E1073" s="1065"/>
      <c r="F1073" s="1065"/>
      <c r="G1073" s="1065"/>
      <c r="H1073" s="1085"/>
      <c r="I1073" s="1085"/>
      <c r="J1073" s="1065"/>
      <c r="K1073" s="1065"/>
      <c r="L1073" s="1065"/>
      <c r="M1073" s="1083"/>
      <c r="N1073" s="1085"/>
      <c r="O1073" s="1085"/>
      <c r="P1073" s="1065"/>
      <c r="Q1073" s="1065"/>
      <c r="R1073" s="1065"/>
      <c r="S1073" s="1083"/>
      <c r="T1073" s="1085"/>
      <c r="U1073" s="1085"/>
      <c r="V1073" s="1065"/>
      <c r="W1073" s="1065"/>
      <c r="X1073" s="1065"/>
      <c r="Y1073" s="1083"/>
      <c r="Z1073" s="1085"/>
      <c r="AA1073" s="1085"/>
      <c r="AB1073" s="1065"/>
      <c r="AC1073" s="1065"/>
      <c r="AD1073" s="1065"/>
      <c r="AE1073" s="1083"/>
      <c r="AF1073" s="1085"/>
      <c r="AG1073" s="1085"/>
      <c r="AH1073" s="1065"/>
      <c r="AI1073" s="1065"/>
      <c r="AJ1073" s="1065"/>
      <c r="AK1073" s="1065"/>
      <c r="AL1073" s="1085"/>
      <c r="AM1073" s="1085"/>
      <c r="AN1073" s="1065"/>
      <c r="AO1073" s="1065"/>
      <c r="AP1073" s="1065"/>
      <c r="AQ1073" s="1083"/>
      <c r="AR1073" s="1065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</row>
    <row r="1074" spans="1:86" s="25" customFormat="1" x14ac:dyDescent="0.25">
      <c r="A1074" s="623"/>
      <c r="B1074" s="623"/>
      <c r="C1074" s="623"/>
      <c r="D1074" s="623"/>
      <c r="E1074" s="623"/>
      <c r="F1074" s="623"/>
      <c r="G1074" s="623"/>
      <c r="H1074" s="1086"/>
      <c r="I1074" s="1086"/>
      <c r="J1074" s="623"/>
      <c r="K1074" s="623"/>
      <c r="L1074" s="623"/>
      <c r="M1074" s="1079"/>
      <c r="N1074" s="1086"/>
      <c r="O1074" s="1086"/>
      <c r="P1074" s="623"/>
      <c r="Q1074" s="623"/>
      <c r="R1074" s="623"/>
      <c r="S1074" s="1079"/>
      <c r="T1074" s="1086"/>
      <c r="U1074" s="1086"/>
      <c r="V1074" s="623"/>
      <c r="W1074" s="623"/>
      <c r="X1074" s="623"/>
      <c r="Y1074" s="1079"/>
      <c r="Z1074" s="1086"/>
      <c r="AA1074" s="1086"/>
      <c r="AB1074" s="623"/>
      <c r="AC1074" s="623"/>
      <c r="AD1074" s="623"/>
      <c r="AE1074" s="1079"/>
      <c r="AF1074" s="1086"/>
      <c r="AG1074" s="1086"/>
      <c r="AH1074" s="623"/>
      <c r="AI1074" s="623"/>
      <c r="AJ1074" s="623"/>
      <c r="AK1074" s="623"/>
      <c r="AL1074" s="1086"/>
      <c r="AM1074" s="1086"/>
      <c r="AN1074" s="623"/>
      <c r="AO1074" s="623"/>
      <c r="AP1074" s="623"/>
      <c r="AQ1074" s="1079"/>
      <c r="AR1074" s="623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</row>
    <row r="1075" spans="1:86" s="25" customFormat="1" x14ac:dyDescent="0.25">
      <c r="A1075" s="622">
        <v>32</v>
      </c>
      <c r="B1075" s="622">
        <v>297383</v>
      </c>
      <c r="C1075" s="622" t="s">
        <v>320</v>
      </c>
      <c r="D1075" s="622">
        <v>3.6139999999999999</v>
      </c>
      <c r="E1075" s="622">
        <v>23275</v>
      </c>
      <c r="F1075" s="622">
        <v>3.6139999999999999</v>
      </c>
      <c r="G1075" s="622">
        <v>23275</v>
      </c>
      <c r="H1075" s="1084"/>
      <c r="I1075" s="1084"/>
      <c r="J1075" s="622"/>
      <c r="K1075" s="622"/>
      <c r="L1075" s="622"/>
      <c r="M1075" s="1078"/>
      <c r="N1075" s="1084" t="s">
        <v>321</v>
      </c>
      <c r="O1075" s="1084" t="s">
        <v>322</v>
      </c>
      <c r="P1075" s="622" t="s">
        <v>9</v>
      </c>
      <c r="Q1075" s="24">
        <v>3.38</v>
      </c>
      <c r="R1075" s="24" t="s">
        <v>5</v>
      </c>
      <c r="S1075" s="1078">
        <v>32448</v>
      </c>
      <c r="T1075" s="1084"/>
      <c r="U1075" s="1084"/>
      <c r="V1075" s="622"/>
      <c r="W1075" s="622"/>
      <c r="X1075" s="622"/>
      <c r="Y1075" s="1078"/>
      <c r="Z1075" s="1084"/>
      <c r="AA1075" s="1084"/>
      <c r="AB1075" s="622"/>
      <c r="AC1075" s="622"/>
      <c r="AD1075" s="622"/>
      <c r="AE1075" s="1078"/>
      <c r="AF1075" s="1084"/>
      <c r="AG1075" s="1084"/>
      <c r="AH1075" s="622"/>
      <c r="AI1075" s="622"/>
      <c r="AJ1075" s="622"/>
      <c r="AK1075" s="622"/>
      <c r="AL1075" s="1084"/>
      <c r="AM1075" s="1084"/>
      <c r="AN1075" s="622"/>
      <c r="AO1075" s="622"/>
      <c r="AP1075" s="622"/>
      <c r="AQ1075" s="1078"/>
      <c r="AR1075" s="622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</row>
    <row r="1076" spans="1:86" s="25" customFormat="1" x14ac:dyDescent="0.25">
      <c r="A1076" s="1065"/>
      <c r="B1076" s="1065"/>
      <c r="C1076" s="1065"/>
      <c r="D1076" s="1065"/>
      <c r="E1076" s="1065"/>
      <c r="F1076" s="1065"/>
      <c r="G1076" s="1065"/>
      <c r="H1076" s="1085"/>
      <c r="I1076" s="1085"/>
      <c r="J1076" s="1065"/>
      <c r="K1076" s="1065"/>
      <c r="L1076" s="1065"/>
      <c r="M1076" s="1083"/>
      <c r="N1076" s="1085"/>
      <c r="O1076" s="1085"/>
      <c r="P1076" s="623"/>
      <c r="Q1076" s="24">
        <v>21632</v>
      </c>
      <c r="R1076" s="24" t="s">
        <v>8</v>
      </c>
      <c r="S1076" s="1079"/>
      <c r="T1076" s="1085"/>
      <c r="U1076" s="1085"/>
      <c r="V1076" s="1065"/>
      <c r="W1076" s="1065"/>
      <c r="X1076" s="1065"/>
      <c r="Y1076" s="1083"/>
      <c r="Z1076" s="1085"/>
      <c r="AA1076" s="1085"/>
      <c r="AB1076" s="1065"/>
      <c r="AC1076" s="1065"/>
      <c r="AD1076" s="1065"/>
      <c r="AE1076" s="1083"/>
      <c r="AF1076" s="1085"/>
      <c r="AG1076" s="1085"/>
      <c r="AH1076" s="1065"/>
      <c r="AI1076" s="1065"/>
      <c r="AJ1076" s="1065"/>
      <c r="AK1076" s="1065"/>
      <c r="AL1076" s="1085"/>
      <c r="AM1076" s="1085"/>
      <c r="AN1076" s="1065"/>
      <c r="AO1076" s="1065"/>
      <c r="AP1076" s="1065"/>
      <c r="AQ1076" s="1083"/>
      <c r="AR1076" s="1065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</row>
    <row r="1077" spans="1:86" s="25" customFormat="1" x14ac:dyDescent="0.25">
      <c r="A1077" s="1065"/>
      <c r="B1077" s="1065"/>
      <c r="C1077" s="1065"/>
      <c r="D1077" s="1065"/>
      <c r="E1077" s="1065"/>
      <c r="F1077" s="1065"/>
      <c r="G1077" s="1065"/>
      <c r="H1077" s="1085"/>
      <c r="I1077" s="1085"/>
      <c r="J1077" s="1065"/>
      <c r="K1077" s="1065"/>
      <c r="L1077" s="1065"/>
      <c r="M1077" s="1083"/>
      <c r="N1077" s="1085"/>
      <c r="O1077" s="1085"/>
      <c r="P1077" s="622" t="s">
        <v>10</v>
      </c>
      <c r="Q1077" s="24">
        <v>3.38</v>
      </c>
      <c r="R1077" s="24" t="s">
        <v>5</v>
      </c>
      <c r="S1077" s="1078">
        <v>148.9</v>
      </c>
      <c r="T1077" s="1085"/>
      <c r="U1077" s="1085"/>
      <c r="V1077" s="1065"/>
      <c r="W1077" s="1065"/>
      <c r="X1077" s="1065"/>
      <c r="Y1077" s="1083"/>
      <c r="Z1077" s="1085"/>
      <c r="AA1077" s="1085"/>
      <c r="AB1077" s="1065"/>
      <c r="AC1077" s="1065"/>
      <c r="AD1077" s="1065"/>
      <c r="AE1077" s="1083"/>
      <c r="AF1077" s="1085"/>
      <c r="AG1077" s="1085"/>
      <c r="AH1077" s="1065"/>
      <c r="AI1077" s="1065"/>
      <c r="AJ1077" s="1065"/>
      <c r="AK1077" s="1065"/>
      <c r="AL1077" s="1085"/>
      <c r="AM1077" s="1085"/>
      <c r="AN1077" s="1065"/>
      <c r="AO1077" s="1065"/>
      <c r="AP1077" s="1065"/>
      <c r="AQ1077" s="1083"/>
      <c r="AR1077" s="1065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</row>
    <row r="1078" spans="1:86" s="25" customFormat="1" x14ac:dyDescent="0.25">
      <c r="A1078" s="623"/>
      <c r="B1078" s="623"/>
      <c r="C1078" s="623"/>
      <c r="D1078" s="623"/>
      <c r="E1078" s="623"/>
      <c r="F1078" s="623"/>
      <c r="G1078" s="623"/>
      <c r="H1078" s="1086"/>
      <c r="I1078" s="1086"/>
      <c r="J1078" s="623"/>
      <c r="K1078" s="623"/>
      <c r="L1078" s="623"/>
      <c r="M1078" s="1079"/>
      <c r="N1078" s="1086"/>
      <c r="O1078" s="1086"/>
      <c r="P1078" s="623"/>
      <c r="Q1078" s="24">
        <v>175.1</v>
      </c>
      <c r="R1078" s="24" t="s">
        <v>8</v>
      </c>
      <c r="S1078" s="1079"/>
      <c r="T1078" s="1086"/>
      <c r="U1078" s="1086"/>
      <c r="V1078" s="623"/>
      <c r="W1078" s="623"/>
      <c r="X1078" s="623"/>
      <c r="Y1078" s="1079"/>
      <c r="Z1078" s="1086"/>
      <c r="AA1078" s="1086"/>
      <c r="AB1078" s="623"/>
      <c r="AC1078" s="623"/>
      <c r="AD1078" s="623"/>
      <c r="AE1078" s="1079"/>
      <c r="AF1078" s="1086"/>
      <c r="AG1078" s="1086"/>
      <c r="AH1078" s="623"/>
      <c r="AI1078" s="623"/>
      <c r="AJ1078" s="623"/>
      <c r="AK1078" s="623"/>
      <c r="AL1078" s="1086"/>
      <c r="AM1078" s="1086"/>
      <c r="AN1078" s="623"/>
      <c r="AO1078" s="623"/>
      <c r="AP1078" s="623"/>
      <c r="AQ1078" s="1079"/>
      <c r="AR1078" s="623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</row>
    <row r="1079" spans="1:86" s="25" customFormat="1" x14ac:dyDescent="0.25">
      <c r="A1079" s="622">
        <v>33</v>
      </c>
      <c r="B1079" s="622">
        <v>297417</v>
      </c>
      <c r="C1079" s="622" t="s">
        <v>323</v>
      </c>
      <c r="D1079" s="622">
        <v>0.59199999999999997</v>
      </c>
      <c r="E1079" s="622">
        <v>3654</v>
      </c>
      <c r="F1079" s="622">
        <v>0.59199999999999997</v>
      </c>
      <c r="G1079" s="622">
        <v>3654</v>
      </c>
      <c r="H1079" s="1084"/>
      <c r="I1079" s="1084"/>
      <c r="J1079" s="622"/>
      <c r="K1079" s="622"/>
      <c r="L1079" s="622"/>
      <c r="M1079" s="1078"/>
      <c r="N1079" s="1084"/>
      <c r="O1079" s="1084"/>
      <c r="P1079" s="622"/>
      <c r="Q1079" s="622"/>
      <c r="R1079" s="622"/>
      <c r="S1079" s="1078"/>
      <c r="T1079" s="1084"/>
      <c r="U1079" s="1084"/>
      <c r="V1079" s="622"/>
      <c r="W1079" s="622"/>
      <c r="X1079" s="622"/>
      <c r="Y1079" s="1078"/>
      <c r="Z1079" s="1084"/>
      <c r="AA1079" s="1084"/>
      <c r="AB1079" s="622"/>
      <c r="AC1079" s="622"/>
      <c r="AD1079" s="622"/>
      <c r="AE1079" s="1078"/>
      <c r="AF1079" s="1084"/>
      <c r="AG1079" s="1084"/>
      <c r="AH1079" s="622"/>
      <c r="AI1079" s="622"/>
      <c r="AJ1079" s="622"/>
      <c r="AK1079" s="622"/>
      <c r="AL1079" s="1084"/>
      <c r="AM1079" s="1084"/>
      <c r="AN1079" s="622"/>
      <c r="AO1079" s="622"/>
      <c r="AP1079" s="622"/>
      <c r="AQ1079" s="1078"/>
      <c r="AR1079" s="622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</row>
    <row r="1080" spans="1:86" s="25" customFormat="1" x14ac:dyDescent="0.25">
      <c r="A1080" s="1065"/>
      <c r="B1080" s="1065"/>
      <c r="C1080" s="1065"/>
      <c r="D1080" s="1065"/>
      <c r="E1080" s="1065"/>
      <c r="F1080" s="1065"/>
      <c r="G1080" s="1065"/>
      <c r="H1080" s="1085"/>
      <c r="I1080" s="1085"/>
      <c r="J1080" s="1065"/>
      <c r="K1080" s="1065"/>
      <c r="L1080" s="1065"/>
      <c r="M1080" s="1083"/>
      <c r="N1080" s="1085"/>
      <c r="O1080" s="1085"/>
      <c r="P1080" s="1065"/>
      <c r="Q1080" s="1065"/>
      <c r="R1080" s="1065"/>
      <c r="S1080" s="1083"/>
      <c r="T1080" s="1085"/>
      <c r="U1080" s="1085"/>
      <c r="V1080" s="1065"/>
      <c r="W1080" s="1065"/>
      <c r="X1080" s="1065"/>
      <c r="Y1080" s="1083"/>
      <c r="Z1080" s="1085"/>
      <c r="AA1080" s="1085"/>
      <c r="AB1080" s="1065"/>
      <c r="AC1080" s="1065"/>
      <c r="AD1080" s="1065"/>
      <c r="AE1080" s="1083"/>
      <c r="AF1080" s="1085"/>
      <c r="AG1080" s="1085"/>
      <c r="AH1080" s="1065"/>
      <c r="AI1080" s="1065"/>
      <c r="AJ1080" s="1065"/>
      <c r="AK1080" s="1065"/>
      <c r="AL1080" s="1085"/>
      <c r="AM1080" s="1085"/>
      <c r="AN1080" s="1065"/>
      <c r="AO1080" s="1065"/>
      <c r="AP1080" s="1065"/>
      <c r="AQ1080" s="1083"/>
      <c r="AR1080" s="1065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</row>
    <row r="1081" spans="1:86" s="25" customFormat="1" x14ac:dyDescent="0.25">
      <c r="A1081" s="1065"/>
      <c r="B1081" s="1065"/>
      <c r="C1081" s="1065"/>
      <c r="D1081" s="1065"/>
      <c r="E1081" s="1065"/>
      <c r="F1081" s="1065"/>
      <c r="G1081" s="1065"/>
      <c r="H1081" s="1085"/>
      <c r="I1081" s="1085"/>
      <c r="J1081" s="1065"/>
      <c r="K1081" s="1065"/>
      <c r="L1081" s="1065"/>
      <c r="M1081" s="1083"/>
      <c r="N1081" s="1085"/>
      <c r="O1081" s="1085"/>
      <c r="P1081" s="1065"/>
      <c r="Q1081" s="1065"/>
      <c r="R1081" s="1065"/>
      <c r="S1081" s="1083"/>
      <c r="T1081" s="1085"/>
      <c r="U1081" s="1085"/>
      <c r="V1081" s="1065"/>
      <c r="W1081" s="1065"/>
      <c r="X1081" s="1065"/>
      <c r="Y1081" s="1083"/>
      <c r="Z1081" s="1085"/>
      <c r="AA1081" s="1085"/>
      <c r="AB1081" s="1065"/>
      <c r="AC1081" s="1065"/>
      <c r="AD1081" s="1065"/>
      <c r="AE1081" s="1083"/>
      <c r="AF1081" s="1085"/>
      <c r="AG1081" s="1085"/>
      <c r="AH1081" s="1065"/>
      <c r="AI1081" s="1065"/>
      <c r="AJ1081" s="1065"/>
      <c r="AK1081" s="1065"/>
      <c r="AL1081" s="1085"/>
      <c r="AM1081" s="1085"/>
      <c r="AN1081" s="1065"/>
      <c r="AO1081" s="1065"/>
      <c r="AP1081" s="1065"/>
      <c r="AQ1081" s="1083"/>
      <c r="AR1081" s="1065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</row>
    <row r="1082" spans="1:86" s="25" customFormat="1" x14ac:dyDescent="0.25">
      <c r="A1082" s="623"/>
      <c r="B1082" s="623"/>
      <c r="C1082" s="623"/>
      <c r="D1082" s="623"/>
      <c r="E1082" s="623"/>
      <c r="F1082" s="623"/>
      <c r="G1082" s="623"/>
      <c r="H1082" s="1086"/>
      <c r="I1082" s="1086"/>
      <c r="J1082" s="623"/>
      <c r="K1082" s="623"/>
      <c r="L1082" s="623"/>
      <c r="M1082" s="1079"/>
      <c r="N1082" s="1086"/>
      <c r="O1082" s="1086"/>
      <c r="P1082" s="623"/>
      <c r="Q1082" s="623"/>
      <c r="R1082" s="623"/>
      <c r="S1082" s="1079"/>
      <c r="T1082" s="1086"/>
      <c r="U1082" s="1086"/>
      <c r="V1082" s="623"/>
      <c r="W1082" s="623"/>
      <c r="X1082" s="623"/>
      <c r="Y1082" s="1079"/>
      <c r="Z1082" s="1086"/>
      <c r="AA1082" s="1086"/>
      <c r="AB1082" s="623"/>
      <c r="AC1082" s="623"/>
      <c r="AD1082" s="623"/>
      <c r="AE1082" s="1079"/>
      <c r="AF1082" s="1086"/>
      <c r="AG1082" s="1086"/>
      <c r="AH1082" s="623"/>
      <c r="AI1082" s="623"/>
      <c r="AJ1082" s="623"/>
      <c r="AK1082" s="623"/>
      <c r="AL1082" s="1086"/>
      <c r="AM1082" s="1086"/>
      <c r="AN1082" s="623"/>
      <c r="AO1082" s="623"/>
      <c r="AP1082" s="623"/>
      <c r="AQ1082" s="1079"/>
      <c r="AR1082" s="623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</row>
    <row r="1083" spans="1:86" s="25" customFormat="1" x14ac:dyDescent="0.25">
      <c r="A1083" s="622">
        <v>34</v>
      </c>
      <c r="B1083" s="622">
        <v>298182</v>
      </c>
      <c r="C1083" s="622" t="s">
        <v>324</v>
      </c>
      <c r="D1083" s="622">
        <v>1.6619999999999999</v>
      </c>
      <c r="E1083" s="622">
        <v>21766.5</v>
      </c>
      <c r="F1083" s="622">
        <v>1.6619999999999999</v>
      </c>
      <c r="G1083" s="622">
        <v>21766.5</v>
      </c>
      <c r="H1083" s="1084"/>
      <c r="I1083" s="1084"/>
      <c r="J1083" s="622"/>
      <c r="K1083" s="622"/>
      <c r="L1083" s="622"/>
      <c r="M1083" s="1078"/>
      <c r="N1083" s="1084"/>
      <c r="O1083" s="1084"/>
      <c r="P1083" s="622"/>
      <c r="Q1083" s="622"/>
      <c r="R1083" s="622"/>
      <c r="S1083" s="1078"/>
      <c r="T1083" s="1084"/>
      <c r="U1083" s="1084"/>
      <c r="V1083" s="622"/>
      <c r="W1083" s="622"/>
      <c r="X1083" s="622"/>
      <c r="Y1083" s="1078"/>
      <c r="Z1083" s="1084"/>
      <c r="AA1083" s="1084"/>
      <c r="AB1083" s="622"/>
      <c r="AC1083" s="622"/>
      <c r="AD1083" s="622"/>
      <c r="AE1083" s="1078"/>
      <c r="AF1083" s="1084"/>
      <c r="AG1083" s="1084"/>
      <c r="AH1083" s="622"/>
      <c r="AI1083" s="622"/>
      <c r="AJ1083" s="622"/>
      <c r="AK1083" s="622"/>
      <c r="AL1083" s="1084"/>
      <c r="AM1083" s="1084"/>
      <c r="AN1083" s="622"/>
      <c r="AO1083" s="622"/>
      <c r="AP1083" s="622"/>
      <c r="AQ1083" s="1078"/>
      <c r="AR1083" s="622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</row>
    <row r="1084" spans="1:86" s="25" customFormat="1" x14ac:dyDescent="0.25">
      <c r="A1084" s="1065"/>
      <c r="B1084" s="1065"/>
      <c r="C1084" s="1065"/>
      <c r="D1084" s="1065"/>
      <c r="E1084" s="1065"/>
      <c r="F1084" s="1065"/>
      <c r="G1084" s="1065"/>
      <c r="H1084" s="1085"/>
      <c r="I1084" s="1085"/>
      <c r="J1084" s="1065"/>
      <c r="K1084" s="1065"/>
      <c r="L1084" s="1065"/>
      <c r="M1084" s="1083"/>
      <c r="N1084" s="1085"/>
      <c r="O1084" s="1085"/>
      <c r="P1084" s="1065"/>
      <c r="Q1084" s="1065"/>
      <c r="R1084" s="1065"/>
      <c r="S1084" s="1083"/>
      <c r="T1084" s="1085"/>
      <c r="U1084" s="1085"/>
      <c r="V1084" s="1065"/>
      <c r="W1084" s="1065"/>
      <c r="X1084" s="1065"/>
      <c r="Y1084" s="1083"/>
      <c r="Z1084" s="1085"/>
      <c r="AA1084" s="1085"/>
      <c r="AB1084" s="1065"/>
      <c r="AC1084" s="1065"/>
      <c r="AD1084" s="1065"/>
      <c r="AE1084" s="1083"/>
      <c r="AF1084" s="1085"/>
      <c r="AG1084" s="1085"/>
      <c r="AH1084" s="1065"/>
      <c r="AI1084" s="1065"/>
      <c r="AJ1084" s="1065"/>
      <c r="AK1084" s="1065"/>
      <c r="AL1084" s="1085"/>
      <c r="AM1084" s="1085"/>
      <c r="AN1084" s="1065"/>
      <c r="AO1084" s="1065"/>
      <c r="AP1084" s="1065"/>
      <c r="AQ1084" s="1083"/>
      <c r="AR1084" s="1065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</row>
    <row r="1085" spans="1:86" s="25" customFormat="1" x14ac:dyDescent="0.25">
      <c r="A1085" s="1065"/>
      <c r="B1085" s="1065"/>
      <c r="C1085" s="1065"/>
      <c r="D1085" s="1065"/>
      <c r="E1085" s="1065"/>
      <c r="F1085" s="1065"/>
      <c r="G1085" s="1065"/>
      <c r="H1085" s="1085"/>
      <c r="I1085" s="1085"/>
      <c r="J1085" s="1065"/>
      <c r="K1085" s="1065"/>
      <c r="L1085" s="1065"/>
      <c r="M1085" s="1083"/>
      <c r="N1085" s="1085"/>
      <c r="O1085" s="1085"/>
      <c r="P1085" s="1065"/>
      <c r="Q1085" s="1065"/>
      <c r="R1085" s="1065"/>
      <c r="S1085" s="1083"/>
      <c r="T1085" s="1085"/>
      <c r="U1085" s="1085"/>
      <c r="V1085" s="1065"/>
      <c r="W1085" s="1065"/>
      <c r="X1085" s="1065"/>
      <c r="Y1085" s="1083"/>
      <c r="Z1085" s="1085"/>
      <c r="AA1085" s="1085"/>
      <c r="AB1085" s="1065"/>
      <c r="AC1085" s="1065"/>
      <c r="AD1085" s="1065"/>
      <c r="AE1085" s="1083"/>
      <c r="AF1085" s="1085"/>
      <c r="AG1085" s="1085"/>
      <c r="AH1085" s="1065"/>
      <c r="AI1085" s="1065"/>
      <c r="AJ1085" s="1065"/>
      <c r="AK1085" s="1065"/>
      <c r="AL1085" s="1085"/>
      <c r="AM1085" s="1085"/>
      <c r="AN1085" s="1065"/>
      <c r="AO1085" s="1065"/>
      <c r="AP1085" s="1065"/>
      <c r="AQ1085" s="1083"/>
      <c r="AR1085" s="1065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</row>
    <row r="1086" spans="1:86" s="25" customFormat="1" x14ac:dyDescent="0.25">
      <c r="A1086" s="623"/>
      <c r="B1086" s="623"/>
      <c r="C1086" s="623"/>
      <c r="D1086" s="623"/>
      <c r="E1086" s="623"/>
      <c r="F1086" s="623"/>
      <c r="G1086" s="623"/>
      <c r="H1086" s="1086"/>
      <c r="I1086" s="1086"/>
      <c r="J1086" s="623"/>
      <c r="K1086" s="623"/>
      <c r="L1086" s="623"/>
      <c r="M1086" s="1079"/>
      <c r="N1086" s="1086"/>
      <c r="O1086" s="1086"/>
      <c r="P1086" s="623"/>
      <c r="Q1086" s="623"/>
      <c r="R1086" s="623"/>
      <c r="S1086" s="1079"/>
      <c r="T1086" s="1086"/>
      <c r="U1086" s="1086"/>
      <c r="V1086" s="623"/>
      <c r="W1086" s="623"/>
      <c r="X1086" s="623"/>
      <c r="Y1086" s="1079"/>
      <c r="Z1086" s="1086"/>
      <c r="AA1086" s="1086"/>
      <c r="AB1086" s="623"/>
      <c r="AC1086" s="623"/>
      <c r="AD1086" s="623"/>
      <c r="AE1086" s="1079"/>
      <c r="AF1086" s="1086"/>
      <c r="AG1086" s="1086"/>
      <c r="AH1086" s="623"/>
      <c r="AI1086" s="623"/>
      <c r="AJ1086" s="623"/>
      <c r="AK1086" s="623"/>
      <c r="AL1086" s="1086"/>
      <c r="AM1086" s="1086"/>
      <c r="AN1086" s="623"/>
      <c r="AO1086" s="623"/>
      <c r="AP1086" s="623"/>
      <c r="AQ1086" s="1079"/>
      <c r="AR1086" s="623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  <c r="BC1086" s="34"/>
      <c r="BD1086" s="34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4"/>
      <c r="BQ1086" s="34"/>
      <c r="BR1086" s="34"/>
      <c r="BS1086" s="34"/>
      <c r="BT1086" s="34"/>
      <c r="BU1086" s="34"/>
      <c r="BV1086" s="34"/>
      <c r="BW1086" s="34"/>
      <c r="BX1086" s="34"/>
      <c r="BY1086" s="34"/>
      <c r="BZ1086" s="34"/>
      <c r="CA1086" s="34"/>
      <c r="CB1086" s="34"/>
      <c r="CC1086" s="34"/>
      <c r="CD1086" s="34"/>
      <c r="CE1086" s="34"/>
      <c r="CF1086" s="34"/>
      <c r="CG1086" s="34"/>
      <c r="CH1086" s="34"/>
    </row>
    <row r="1087" spans="1:86" s="25" customFormat="1" x14ac:dyDescent="0.25">
      <c r="A1087" s="622">
        <v>35</v>
      </c>
      <c r="B1087" s="622">
        <v>297529</v>
      </c>
      <c r="C1087" s="622" t="s">
        <v>325</v>
      </c>
      <c r="D1087" s="622">
        <v>0.45700000000000002</v>
      </c>
      <c r="E1087" s="622">
        <v>2787.7</v>
      </c>
      <c r="F1087" s="622">
        <v>0.45700000000000002</v>
      </c>
      <c r="G1087" s="622">
        <v>2787.7</v>
      </c>
      <c r="H1087" s="1084"/>
      <c r="I1087" s="1084"/>
      <c r="J1087" s="622"/>
      <c r="K1087" s="622"/>
      <c r="L1087" s="622"/>
      <c r="M1087" s="1078"/>
      <c r="N1087" s="1084"/>
      <c r="O1087" s="1084"/>
      <c r="P1087" s="622"/>
      <c r="Q1087" s="622"/>
      <c r="R1087" s="622"/>
      <c r="S1087" s="1078"/>
      <c r="T1087" s="1084"/>
      <c r="U1087" s="1084"/>
      <c r="V1087" s="622"/>
      <c r="W1087" s="622"/>
      <c r="X1087" s="622"/>
      <c r="Y1087" s="1078"/>
      <c r="Z1087" s="1084"/>
      <c r="AA1087" s="1084"/>
      <c r="AB1087" s="622"/>
      <c r="AC1087" s="622"/>
      <c r="AD1087" s="622"/>
      <c r="AE1087" s="1078"/>
      <c r="AF1087" s="1084"/>
      <c r="AG1087" s="1084"/>
      <c r="AH1087" s="622"/>
      <c r="AI1087" s="622"/>
      <c r="AJ1087" s="622"/>
      <c r="AK1087" s="622"/>
      <c r="AL1087" s="1084"/>
      <c r="AM1087" s="1084"/>
      <c r="AN1087" s="622"/>
      <c r="AO1087" s="622"/>
      <c r="AP1087" s="622"/>
      <c r="AQ1087" s="1078"/>
      <c r="AR1087" s="622"/>
      <c r="AS1087" s="34"/>
      <c r="AT1087" s="34"/>
      <c r="AU1087" s="34"/>
      <c r="AV1087" s="34"/>
      <c r="AW1087" s="34"/>
      <c r="AX1087" s="34"/>
      <c r="AY1087" s="34"/>
      <c r="AZ1087" s="34"/>
      <c r="BA1087" s="34"/>
      <c r="BB1087" s="34"/>
      <c r="BC1087" s="34"/>
      <c r="BD1087" s="34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  <c r="BO1087" s="34"/>
      <c r="BP1087" s="34"/>
      <c r="BQ1087" s="34"/>
      <c r="BR1087" s="34"/>
      <c r="BS1087" s="34"/>
      <c r="BT1087" s="34"/>
      <c r="BU1087" s="34"/>
      <c r="BV1087" s="34"/>
      <c r="BW1087" s="34"/>
      <c r="BX1087" s="34"/>
      <c r="BY1087" s="34"/>
      <c r="BZ1087" s="34"/>
      <c r="CA1087" s="34"/>
      <c r="CB1087" s="34"/>
      <c r="CC1087" s="34"/>
      <c r="CD1087" s="34"/>
      <c r="CE1087" s="34"/>
      <c r="CF1087" s="34"/>
      <c r="CG1087" s="34"/>
      <c r="CH1087" s="34"/>
    </row>
    <row r="1088" spans="1:86" s="25" customFormat="1" x14ac:dyDescent="0.25">
      <c r="A1088" s="1065"/>
      <c r="B1088" s="1065"/>
      <c r="C1088" s="1065"/>
      <c r="D1088" s="1065"/>
      <c r="E1088" s="1065"/>
      <c r="F1088" s="1065"/>
      <c r="G1088" s="1065"/>
      <c r="H1088" s="1085"/>
      <c r="I1088" s="1085"/>
      <c r="J1088" s="1065"/>
      <c r="K1088" s="1065"/>
      <c r="L1088" s="1065"/>
      <c r="M1088" s="1083"/>
      <c r="N1088" s="1085"/>
      <c r="O1088" s="1085"/>
      <c r="P1088" s="1065"/>
      <c r="Q1088" s="1065"/>
      <c r="R1088" s="1065"/>
      <c r="S1088" s="1083"/>
      <c r="T1088" s="1085"/>
      <c r="U1088" s="1085"/>
      <c r="V1088" s="1065"/>
      <c r="W1088" s="1065"/>
      <c r="X1088" s="1065"/>
      <c r="Y1088" s="1083"/>
      <c r="Z1088" s="1085"/>
      <c r="AA1088" s="1085"/>
      <c r="AB1088" s="1065"/>
      <c r="AC1088" s="1065"/>
      <c r="AD1088" s="1065"/>
      <c r="AE1088" s="1083"/>
      <c r="AF1088" s="1085"/>
      <c r="AG1088" s="1085"/>
      <c r="AH1088" s="1065"/>
      <c r="AI1088" s="1065"/>
      <c r="AJ1088" s="1065"/>
      <c r="AK1088" s="1065"/>
      <c r="AL1088" s="1085"/>
      <c r="AM1088" s="1085"/>
      <c r="AN1088" s="1065"/>
      <c r="AO1088" s="1065"/>
      <c r="AP1088" s="1065"/>
      <c r="AQ1088" s="1083"/>
      <c r="AR1088" s="1065"/>
      <c r="AS1088" s="34"/>
      <c r="AT1088" s="34"/>
      <c r="AU1088" s="34"/>
      <c r="AV1088" s="34"/>
      <c r="AW1088" s="34"/>
      <c r="AX1088" s="34"/>
      <c r="AY1088" s="34"/>
      <c r="AZ1088" s="34"/>
      <c r="BA1088" s="34"/>
      <c r="BB1088" s="34"/>
      <c r="BC1088" s="34"/>
      <c r="BD1088" s="34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  <c r="BO1088" s="34"/>
      <c r="BP1088" s="34"/>
      <c r="BQ1088" s="34"/>
      <c r="BR1088" s="34"/>
      <c r="BS1088" s="34"/>
      <c r="BT1088" s="34"/>
      <c r="BU1088" s="34"/>
      <c r="BV1088" s="34"/>
      <c r="BW1088" s="34"/>
      <c r="BX1088" s="34"/>
      <c r="BY1088" s="34"/>
      <c r="BZ1088" s="34"/>
      <c r="CA1088" s="34"/>
      <c r="CB1088" s="34"/>
      <c r="CC1088" s="34"/>
      <c r="CD1088" s="34"/>
      <c r="CE1088" s="34"/>
      <c r="CF1088" s="34"/>
      <c r="CG1088" s="34"/>
      <c r="CH1088" s="34"/>
    </row>
    <row r="1089" spans="1:300" s="25" customFormat="1" x14ac:dyDescent="0.25">
      <c r="A1089" s="1065"/>
      <c r="B1089" s="1065"/>
      <c r="C1089" s="1065"/>
      <c r="D1089" s="1065"/>
      <c r="E1089" s="1065"/>
      <c r="F1089" s="1065"/>
      <c r="G1089" s="1065"/>
      <c r="H1089" s="1085"/>
      <c r="I1089" s="1085"/>
      <c r="J1089" s="1065"/>
      <c r="K1089" s="1065"/>
      <c r="L1089" s="1065"/>
      <c r="M1089" s="1083"/>
      <c r="N1089" s="1085"/>
      <c r="O1089" s="1085"/>
      <c r="P1089" s="1065"/>
      <c r="Q1089" s="1065"/>
      <c r="R1089" s="1065"/>
      <c r="S1089" s="1083"/>
      <c r="T1089" s="1085"/>
      <c r="U1089" s="1085"/>
      <c r="V1089" s="1065"/>
      <c r="W1089" s="1065"/>
      <c r="X1089" s="1065"/>
      <c r="Y1089" s="1083"/>
      <c r="Z1089" s="1085"/>
      <c r="AA1089" s="1085"/>
      <c r="AB1089" s="1065"/>
      <c r="AC1089" s="1065"/>
      <c r="AD1089" s="1065"/>
      <c r="AE1089" s="1083"/>
      <c r="AF1089" s="1085"/>
      <c r="AG1089" s="1085"/>
      <c r="AH1089" s="1065"/>
      <c r="AI1089" s="1065"/>
      <c r="AJ1089" s="1065"/>
      <c r="AK1089" s="1065"/>
      <c r="AL1089" s="1085"/>
      <c r="AM1089" s="1085"/>
      <c r="AN1089" s="1065"/>
      <c r="AO1089" s="1065"/>
      <c r="AP1089" s="1065"/>
      <c r="AQ1089" s="1083"/>
      <c r="AR1089" s="1065"/>
      <c r="AS1089" s="34"/>
      <c r="AT1089" s="34"/>
      <c r="AU1089" s="34"/>
      <c r="AV1089" s="34"/>
      <c r="AW1089" s="34"/>
      <c r="AX1089" s="34"/>
      <c r="AY1089" s="34"/>
      <c r="AZ1089" s="34"/>
      <c r="BA1089" s="34"/>
      <c r="BB1089" s="34"/>
      <c r="BC1089" s="34"/>
      <c r="BD1089" s="34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  <c r="BO1089" s="34"/>
      <c r="BP1089" s="34"/>
      <c r="BQ1089" s="34"/>
      <c r="BR1089" s="34"/>
      <c r="BS1089" s="34"/>
      <c r="BT1089" s="34"/>
      <c r="BU1089" s="34"/>
      <c r="BV1089" s="34"/>
      <c r="BW1089" s="34"/>
      <c r="BX1089" s="34"/>
      <c r="BY1089" s="34"/>
      <c r="BZ1089" s="34"/>
      <c r="CA1089" s="34"/>
      <c r="CB1089" s="34"/>
      <c r="CC1089" s="34"/>
      <c r="CD1089" s="34"/>
      <c r="CE1089" s="34"/>
      <c r="CF1089" s="34"/>
      <c r="CG1089" s="34"/>
      <c r="CH1089" s="34"/>
    </row>
    <row r="1090" spans="1:300" s="25" customFormat="1" x14ac:dyDescent="0.25">
      <c r="A1090" s="623"/>
      <c r="B1090" s="623"/>
      <c r="C1090" s="623"/>
      <c r="D1090" s="623"/>
      <c r="E1090" s="623"/>
      <c r="F1090" s="623"/>
      <c r="G1090" s="623"/>
      <c r="H1090" s="1086"/>
      <c r="I1090" s="1086"/>
      <c r="J1090" s="623"/>
      <c r="K1090" s="623"/>
      <c r="L1090" s="623"/>
      <c r="M1090" s="1079"/>
      <c r="N1090" s="1086"/>
      <c r="O1090" s="1086"/>
      <c r="P1090" s="623"/>
      <c r="Q1090" s="623"/>
      <c r="R1090" s="623"/>
      <c r="S1090" s="1079"/>
      <c r="T1090" s="1086"/>
      <c r="U1090" s="1086"/>
      <c r="V1090" s="623"/>
      <c r="W1090" s="623"/>
      <c r="X1090" s="623"/>
      <c r="Y1090" s="1079"/>
      <c r="Z1090" s="1086"/>
      <c r="AA1090" s="1086"/>
      <c r="AB1090" s="623"/>
      <c r="AC1090" s="623"/>
      <c r="AD1090" s="623"/>
      <c r="AE1090" s="1079"/>
      <c r="AF1090" s="1086"/>
      <c r="AG1090" s="1086"/>
      <c r="AH1090" s="623"/>
      <c r="AI1090" s="623"/>
      <c r="AJ1090" s="623"/>
      <c r="AK1090" s="623"/>
      <c r="AL1090" s="1086"/>
      <c r="AM1090" s="1086"/>
      <c r="AN1090" s="623"/>
      <c r="AO1090" s="623"/>
      <c r="AP1090" s="623"/>
      <c r="AQ1090" s="1079"/>
      <c r="AR1090" s="623"/>
      <c r="AS1090" s="34"/>
      <c r="AT1090" s="34"/>
      <c r="AU1090" s="34"/>
      <c r="AV1090" s="34"/>
      <c r="AW1090" s="34"/>
      <c r="AX1090" s="34"/>
      <c r="AY1090" s="34"/>
      <c r="AZ1090" s="34"/>
      <c r="BA1090" s="34"/>
      <c r="BB1090" s="34"/>
      <c r="BC1090" s="34"/>
      <c r="BD1090" s="34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  <c r="BO1090" s="34"/>
      <c r="BP1090" s="34"/>
      <c r="BQ1090" s="34"/>
      <c r="BR1090" s="34"/>
      <c r="BS1090" s="34"/>
      <c r="BT1090" s="34"/>
      <c r="BU1090" s="34"/>
      <c r="BV1090" s="34"/>
      <c r="BW1090" s="34"/>
      <c r="BX1090" s="34"/>
      <c r="BY1090" s="34"/>
      <c r="BZ1090" s="34"/>
      <c r="CA1090" s="34"/>
      <c r="CB1090" s="34"/>
      <c r="CC1090" s="34"/>
      <c r="CD1090" s="34"/>
      <c r="CE1090" s="34"/>
      <c r="CF1090" s="34"/>
      <c r="CG1090" s="34"/>
      <c r="CH1090" s="34"/>
    </row>
    <row r="1091" spans="1:300" s="25" customFormat="1" x14ac:dyDescent="0.25">
      <c r="A1091" s="622">
        <v>36</v>
      </c>
      <c r="B1091" s="622">
        <v>298048</v>
      </c>
      <c r="C1091" s="622" t="s">
        <v>326</v>
      </c>
      <c r="D1091" s="622">
        <v>5.359</v>
      </c>
      <c r="E1091" s="622">
        <v>63804.9</v>
      </c>
      <c r="F1091" s="622">
        <v>5.359</v>
      </c>
      <c r="G1091" s="622">
        <v>63804.9</v>
      </c>
      <c r="H1091" s="1084"/>
      <c r="I1091" s="1084"/>
      <c r="J1091" s="622"/>
      <c r="K1091" s="622"/>
      <c r="L1091" s="622"/>
      <c r="M1091" s="1078"/>
      <c r="N1091" s="1084"/>
      <c r="O1091" s="1084"/>
      <c r="P1091" s="622"/>
      <c r="Q1091" s="622"/>
      <c r="R1091" s="622"/>
      <c r="S1091" s="1078"/>
      <c r="T1091" s="1084"/>
      <c r="U1091" s="1084"/>
      <c r="V1091" s="622"/>
      <c r="W1091" s="622"/>
      <c r="X1091" s="622"/>
      <c r="Y1091" s="1078"/>
      <c r="Z1091" s="1084"/>
      <c r="AA1091" s="1084"/>
      <c r="AB1091" s="622"/>
      <c r="AC1091" s="622"/>
      <c r="AD1091" s="622"/>
      <c r="AE1091" s="1078"/>
      <c r="AF1091" s="1084"/>
      <c r="AG1091" s="1084"/>
      <c r="AH1091" s="622"/>
      <c r="AI1091" s="622"/>
      <c r="AJ1091" s="622"/>
      <c r="AK1091" s="622"/>
      <c r="AL1091" s="701">
        <v>0</v>
      </c>
      <c r="AM1091" s="701">
        <v>5.359</v>
      </c>
      <c r="AN1091" s="622" t="s">
        <v>9</v>
      </c>
      <c r="AO1091" s="24">
        <v>5.359</v>
      </c>
      <c r="AP1091" s="24" t="s">
        <v>5</v>
      </c>
      <c r="AQ1091" s="1078">
        <v>63804.9</v>
      </c>
      <c r="AR1091" s="622"/>
      <c r="AS1091" s="34"/>
      <c r="AT1091" s="34"/>
      <c r="AU1091" s="34"/>
      <c r="AV1091" s="34"/>
      <c r="AW1091" s="34"/>
      <c r="AX1091" s="34"/>
      <c r="AY1091" s="34"/>
      <c r="AZ1091" s="34"/>
      <c r="BA1091" s="34"/>
      <c r="BB1091" s="34"/>
      <c r="BC1091" s="34"/>
      <c r="BD1091" s="34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  <c r="BO1091" s="34"/>
      <c r="BP1091" s="34"/>
      <c r="BQ1091" s="34"/>
      <c r="BR1091" s="34"/>
      <c r="BS1091" s="34"/>
      <c r="BT1091" s="34"/>
      <c r="BU1091" s="34"/>
      <c r="BV1091" s="34"/>
      <c r="BW1091" s="34"/>
      <c r="BX1091" s="34"/>
      <c r="BY1091" s="34"/>
      <c r="BZ1091" s="34"/>
      <c r="CA1091" s="34"/>
      <c r="CB1091" s="34"/>
      <c r="CC1091" s="34"/>
      <c r="CD1091" s="34"/>
      <c r="CE1091" s="34"/>
      <c r="CF1091" s="34"/>
      <c r="CG1091" s="34"/>
      <c r="CH1091" s="34"/>
    </row>
    <row r="1092" spans="1:300" s="25" customFormat="1" x14ac:dyDescent="0.25">
      <c r="A1092" s="1065"/>
      <c r="B1092" s="1065"/>
      <c r="C1092" s="1065"/>
      <c r="D1092" s="1065"/>
      <c r="E1092" s="1065"/>
      <c r="F1092" s="1065"/>
      <c r="G1092" s="1065"/>
      <c r="H1092" s="1085"/>
      <c r="I1092" s="1085"/>
      <c r="J1092" s="1065"/>
      <c r="K1092" s="1065"/>
      <c r="L1092" s="1065"/>
      <c r="M1092" s="1083"/>
      <c r="N1092" s="1085"/>
      <c r="O1092" s="1085"/>
      <c r="P1092" s="1065"/>
      <c r="Q1092" s="1065"/>
      <c r="R1092" s="1065"/>
      <c r="S1092" s="1083"/>
      <c r="T1092" s="1085"/>
      <c r="U1092" s="1085"/>
      <c r="V1092" s="1065"/>
      <c r="W1092" s="1065"/>
      <c r="X1092" s="1065"/>
      <c r="Y1092" s="1083"/>
      <c r="Z1092" s="1085"/>
      <c r="AA1092" s="1085"/>
      <c r="AB1092" s="1065"/>
      <c r="AC1092" s="1065"/>
      <c r="AD1092" s="1065"/>
      <c r="AE1092" s="1083"/>
      <c r="AF1092" s="1085"/>
      <c r="AG1092" s="1085"/>
      <c r="AH1092" s="1065"/>
      <c r="AI1092" s="1065"/>
      <c r="AJ1092" s="1065"/>
      <c r="AK1092" s="1065"/>
      <c r="AL1092" s="1054"/>
      <c r="AM1092" s="1054"/>
      <c r="AN1092" s="623"/>
      <c r="AO1092" s="24">
        <v>63804.9</v>
      </c>
      <c r="AP1092" s="24" t="s">
        <v>8</v>
      </c>
      <c r="AQ1092" s="1079"/>
      <c r="AR1092" s="623"/>
      <c r="AS1092" s="34"/>
      <c r="AT1092" s="34"/>
      <c r="AU1092" s="34"/>
      <c r="AV1092" s="34"/>
      <c r="AW1092" s="34"/>
      <c r="AX1092" s="34"/>
      <c r="AY1092" s="34"/>
      <c r="AZ1092" s="34"/>
      <c r="BA1092" s="34"/>
      <c r="BB1092" s="34"/>
      <c r="BC1092" s="34"/>
      <c r="BD1092" s="34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  <c r="BO1092" s="34"/>
      <c r="BP1092" s="34"/>
      <c r="BQ1092" s="34"/>
      <c r="BR1092" s="34"/>
      <c r="BS1092" s="34"/>
      <c r="BT1092" s="34"/>
      <c r="BU1092" s="34"/>
      <c r="BV1092" s="34"/>
      <c r="BW1092" s="34"/>
      <c r="BX1092" s="34"/>
      <c r="BY1092" s="34"/>
      <c r="BZ1092" s="34"/>
      <c r="CA1092" s="34"/>
      <c r="CB1092" s="34"/>
      <c r="CC1092" s="34"/>
      <c r="CD1092" s="34"/>
      <c r="CE1092" s="34"/>
      <c r="CF1092" s="34"/>
      <c r="CG1092" s="34"/>
      <c r="CH1092" s="34"/>
    </row>
    <row r="1093" spans="1:300" s="25" customFormat="1" x14ac:dyDescent="0.25">
      <c r="A1093" s="1065"/>
      <c r="B1093" s="1065"/>
      <c r="C1093" s="1065"/>
      <c r="D1093" s="1065"/>
      <c r="E1093" s="1065"/>
      <c r="F1093" s="1065"/>
      <c r="G1093" s="1065"/>
      <c r="H1093" s="1085"/>
      <c r="I1093" s="1085"/>
      <c r="J1093" s="1065"/>
      <c r="K1093" s="1065"/>
      <c r="L1093" s="1065"/>
      <c r="M1093" s="1083"/>
      <c r="N1093" s="1085"/>
      <c r="O1093" s="1085"/>
      <c r="P1093" s="1065"/>
      <c r="Q1093" s="1065"/>
      <c r="R1093" s="1065"/>
      <c r="S1093" s="1083"/>
      <c r="T1093" s="1085"/>
      <c r="U1093" s="1085"/>
      <c r="V1093" s="1065"/>
      <c r="W1093" s="1065"/>
      <c r="X1093" s="1065"/>
      <c r="Y1093" s="1083"/>
      <c r="Z1093" s="1085"/>
      <c r="AA1093" s="1085"/>
      <c r="AB1093" s="1065"/>
      <c r="AC1093" s="1065"/>
      <c r="AD1093" s="1065"/>
      <c r="AE1093" s="1083"/>
      <c r="AF1093" s="1085"/>
      <c r="AG1093" s="1085"/>
      <c r="AH1093" s="1065"/>
      <c r="AI1093" s="1065"/>
      <c r="AJ1093" s="1065"/>
      <c r="AK1093" s="1065"/>
      <c r="AL1093" s="1054"/>
      <c r="AM1093" s="1054"/>
      <c r="AN1093" s="622" t="s">
        <v>10</v>
      </c>
      <c r="AO1093" s="24">
        <v>5.359</v>
      </c>
      <c r="AP1093" s="24" t="s">
        <v>5</v>
      </c>
      <c r="AQ1093" s="1078">
        <v>999.5</v>
      </c>
      <c r="AR1093" s="622"/>
      <c r="AS1093" s="34"/>
      <c r="AT1093" s="34"/>
      <c r="AU1093" s="34"/>
      <c r="AV1093" s="34"/>
      <c r="AW1093" s="34"/>
      <c r="AX1093" s="34"/>
      <c r="AY1093" s="34"/>
      <c r="AZ1093" s="34"/>
      <c r="BA1093" s="34"/>
      <c r="BB1093" s="34"/>
      <c r="BC1093" s="34"/>
      <c r="BD1093" s="34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  <c r="BO1093" s="34"/>
      <c r="BP1093" s="34"/>
      <c r="BQ1093" s="34"/>
      <c r="BR1093" s="34"/>
      <c r="BS1093" s="34"/>
      <c r="BT1093" s="34"/>
      <c r="BU1093" s="34"/>
      <c r="BV1093" s="34"/>
      <c r="BW1093" s="34"/>
      <c r="BX1093" s="34"/>
      <c r="BY1093" s="34"/>
      <c r="BZ1093" s="34"/>
      <c r="CA1093" s="34"/>
      <c r="CB1093" s="34"/>
      <c r="CC1093" s="34"/>
      <c r="CD1093" s="34"/>
      <c r="CE1093" s="34"/>
      <c r="CF1093" s="34"/>
      <c r="CG1093" s="34"/>
      <c r="CH1093" s="34"/>
    </row>
    <row r="1094" spans="1:300" s="25" customFormat="1" x14ac:dyDescent="0.25">
      <c r="A1094" s="1065"/>
      <c r="B1094" s="1065"/>
      <c r="C1094" s="1065"/>
      <c r="D1094" s="1065"/>
      <c r="E1094" s="1065"/>
      <c r="F1094" s="1065"/>
      <c r="G1094" s="1065"/>
      <c r="H1094" s="1085"/>
      <c r="I1094" s="1085"/>
      <c r="J1094" s="1065"/>
      <c r="K1094" s="1065"/>
      <c r="L1094" s="1065"/>
      <c r="M1094" s="1083"/>
      <c r="N1094" s="1085"/>
      <c r="O1094" s="1085"/>
      <c r="P1094" s="1065"/>
      <c r="Q1094" s="1065"/>
      <c r="R1094" s="1065"/>
      <c r="S1094" s="1083"/>
      <c r="T1094" s="1085"/>
      <c r="U1094" s="1085"/>
      <c r="V1094" s="1065"/>
      <c r="W1094" s="1065"/>
      <c r="X1094" s="1065"/>
      <c r="Y1094" s="1083"/>
      <c r="Z1094" s="1085"/>
      <c r="AA1094" s="1085"/>
      <c r="AB1094" s="1065"/>
      <c r="AC1094" s="1065"/>
      <c r="AD1094" s="1065"/>
      <c r="AE1094" s="1083"/>
      <c r="AF1094" s="1085"/>
      <c r="AG1094" s="1085"/>
      <c r="AH1094" s="1065"/>
      <c r="AI1094" s="1065"/>
      <c r="AJ1094" s="1065"/>
      <c r="AK1094" s="1065"/>
      <c r="AL1094" s="1054"/>
      <c r="AM1094" s="1054"/>
      <c r="AN1094" s="1065"/>
      <c r="AO1094" s="622">
        <v>1175.8</v>
      </c>
      <c r="AP1094" s="622" t="s">
        <v>8</v>
      </c>
      <c r="AQ1094" s="1083"/>
      <c r="AR1094" s="1065"/>
      <c r="AS1094" s="34"/>
      <c r="AT1094" s="34"/>
      <c r="AU1094" s="34"/>
      <c r="AV1094" s="34"/>
      <c r="AW1094" s="34"/>
      <c r="AX1094" s="34"/>
      <c r="AY1094" s="34"/>
      <c r="AZ1094" s="34"/>
      <c r="BA1094" s="34"/>
      <c r="BB1094" s="34"/>
      <c r="BC1094" s="34"/>
      <c r="BD1094" s="34"/>
      <c r="BE1094" s="34"/>
      <c r="BF1094" s="34"/>
      <c r="BG1094" s="34"/>
      <c r="BH1094" s="34"/>
      <c r="BI1094" s="34"/>
      <c r="BJ1094" s="34"/>
      <c r="BK1094" s="34"/>
      <c r="BL1094" s="34"/>
      <c r="BM1094" s="34"/>
      <c r="BN1094" s="34"/>
      <c r="BO1094" s="34"/>
      <c r="BP1094" s="34"/>
      <c r="BQ1094" s="34"/>
      <c r="BR1094" s="34"/>
      <c r="BS1094" s="34"/>
      <c r="BT1094" s="34"/>
      <c r="BU1094" s="34"/>
      <c r="BV1094" s="34"/>
      <c r="BW1094" s="34"/>
      <c r="BX1094" s="34"/>
      <c r="BY1094" s="34"/>
      <c r="BZ1094" s="34"/>
      <c r="CA1094" s="34"/>
      <c r="CB1094" s="34"/>
      <c r="CC1094" s="34"/>
      <c r="CD1094" s="34"/>
      <c r="CE1094" s="34"/>
      <c r="CF1094" s="34"/>
      <c r="CG1094" s="34"/>
      <c r="CH1094" s="34"/>
    </row>
    <row r="1095" spans="1:300" s="25" customFormat="1" x14ac:dyDescent="0.25">
      <c r="A1095" s="623"/>
      <c r="B1095" s="623"/>
      <c r="C1095" s="623"/>
      <c r="D1095" s="623"/>
      <c r="E1095" s="623"/>
      <c r="F1095" s="623"/>
      <c r="G1095" s="623"/>
      <c r="H1095" s="1086"/>
      <c r="I1095" s="1086"/>
      <c r="J1095" s="623"/>
      <c r="K1095" s="623"/>
      <c r="L1095" s="623"/>
      <c r="M1095" s="1079"/>
      <c r="N1095" s="1086"/>
      <c r="O1095" s="1086"/>
      <c r="P1095" s="623"/>
      <c r="Q1095" s="623"/>
      <c r="R1095" s="623"/>
      <c r="S1095" s="1079"/>
      <c r="T1095" s="1086"/>
      <c r="U1095" s="1086"/>
      <c r="V1095" s="623"/>
      <c r="W1095" s="623"/>
      <c r="X1095" s="623"/>
      <c r="Y1095" s="1079"/>
      <c r="Z1095" s="1086"/>
      <c r="AA1095" s="1086"/>
      <c r="AB1095" s="623"/>
      <c r="AC1095" s="623"/>
      <c r="AD1095" s="623"/>
      <c r="AE1095" s="1079"/>
      <c r="AF1095" s="1086"/>
      <c r="AG1095" s="1086"/>
      <c r="AH1095" s="623"/>
      <c r="AI1095" s="623"/>
      <c r="AJ1095" s="623"/>
      <c r="AK1095" s="623"/>
      <c r="AL1095" s="702"/>
      <c r="AM1095" s="702"/>
      <c r="AN1095" s="623"/>
      <c r="AO1095" s="623"/>
      <c r="AP1095" s="623"/>
      <c r="AQ1095" s="1079"/>
      <c r="AR1095" s="623"/>
      <c r="AS1095" s="34"/>
      <c r="AT1095" s="34"/>
      <c r="AU1095" s="34"/>
      <c r="AV1095" s="34"/>
      <c r="AW1095" s="34"/>
      <c r="AX1095" s="34"/>
      <c r="AY1095" s="34"/>
      <c r="AZ1095" s="34"/>
      <c r="BA1095" s="34"/>
      <c r="BB1095" s="34"/>
      <c r="BC1095" s="34"/>
      <c r="BD1095" s="34"/>
      <c r="BE1095" s="34"/>
      <c r="BF1095" s="34"/>
      <c r="BG1095" s="34"/>
      <c r="BH1095" s="34"/>
      <c r="BI1095" s="34"/>
      <c r="BJ1095" s="34"/>
      <c r="BK1095" s="34"/>
      <c r="BL1095" s="34"/>
      <c r="BM1095" s="34"/>
      <c r="BN1095" s="34"/>
      <c r="BO1095" s="34"/>
      <c r="BP1095" s="34"/>
      <c r="BQ1095" s="34"/>
      <c r="BR1095" s="34"/>
      <c r="BS1095" s="34"/>
      <c r="BT1095" s="34"/>
      <c r="BU1095" s="34"/>
      <c r="BV1095" s="34"/>
      <c r="BW1095" s="34"/>
      <c r="BX1095" s="34"/>
      <c r="BY1095" s="34"/>
      <c r="BZ1095" s="34"/>
      <c r="CA1095" s="34"/>
      <c r="CB1095" s="34"/>
      <c r="CC1095" s="34"/>
      <c r="CD1095" s="34"/>
      <c r="CE1095" s="34"/>
      <c r="CF1095" s="34"/>
      <c r="CG1095" s="34"/>
      <c r="CH1095" s="34"/>
    </row>
    <row r="1096" spans="1:300" s="25" customFormat="1" ht="36" customHeight="1" x14ac:dyDescent="0.25">
      <c r="A1096" s="736" t="s">
        <v>25</v>
      </c>
      <c r="B1096" s="737"/>
      <c r="C1096" s="738"/>
      <c r="D1096" s="222">
        <v>69.557000000000002</v>
      </c>
      <c r="E1096" s="222">
        <v>687239.6</v>
      </c>
      <c r="F1096" s="222">
        <v>69.557000000000002</v>
      </c>
      <c r="G1096" s="222">
        <v>687239.6</v>
      </c>
      <c r="H1096" s="222"/>
      <c r="I1096" s="222"/>
      <c r="J1096" s="222"/>
      <c r="K1096" s="222"/>
      <c r="L1096" s="222"/>
      <c r="M1096" s="223">
        <f>SUM(M957:M1095)</f>
        <v>1037003.2000000001</v>
      </c>
      <c r="N1096" s="222"/>
      <c r="O1096" s="222"/>
      <c r="P1096" s="222"/>
      <c r="Q1096" s="222"/>
      <c r="R1096" s="222"/>
      <c r="S1096" s="224">
        <f>SUM(S957:S1095)</f>
        <v>85003</v>
      </c>
      <c r="T1096" s="222"/>
      <c r="U1096" s="222"/>
      <c r="V1096" s="222"/>
      <c r="W1096" s="222"/>
      <c r="X1096" s="222"/>
      <c r="Y1096" s="224">
        <f>SUM(Y957:Y1095)</f>
        <v>81850.600000000006</v>
      </c>
      <c r="Z1096" s="222"/>
      <c r="AA1096" s="222"/>
      <c r="AB1096" s="222"/>
      <c r="AC1096" s="222"/>
      <c r="AD1096" s="222"/>
      <c r="AE1096" s="224">
        <f>SUM(AE957:AE1095)</f>
        <v>78677.400000000009</v>
      </c>
      <c r="AF1096" s="222"/>
      <c r="AG1096" s="222"/>
      <c r="AH1096" s="222"/>
      <c r="AI1096" s="222"/>
      <c r="AJ1096" s="222"/>
      <c r="AK1096" s="222">
        <f>SUM(AK957:AK1095)</f>
        <v>161300.20000000001</v>
      </c>
      <c r="AL1096" s="222"/>
      <c r="AM1096" s="222"/>
      <c r="AN1096" s="222"/>
      <c r="AO1096" s="222"/>
      <c r="AP1096" s="222"/>
      <c r="AQ1096" s="224">
        <f>SUM(AQ957:AQ1095)</f>
        <v>81206</v>
      </c>
      <c r="AR1096" s="222"/>
      <c r="AS1096" s="34"/>
      <c r="AT1096" s="34"/>
      <c r="AU1096" s="34"/>
      <c r="AV1096" s="34"/>
      <c r="AW1096" s="34"/>
      <c r="AX1096" s="34"/>
      <c r="AY1096" s="34"/>
      <c r="AZ1096" s="34"/>
      <c r="BA1096" s="34"/>
      <c r="BB1096" s="34"/>
      <c r="BC1096" s="34"/>
      <c r="BD1096" s="34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  <c r="BO1096" s="34"/>
      <c r="BP1096" s="34"/>
      <c r="BQ1096" s="34"/>
      <c r="BR1096" s="34"/>
      <c r="BS1096" s="34"/>
      <c r="BT1096" s="34"/>
      <c r="BU1096" s="34"/>
      <c r="BV1096" s="34"/>
      <c r="BW1096" s="34"/>
      <c r="BX1096" s="34"/>
      <c r="BY1096" s="34"/>
      <c r="BZ1096" s="34"/>
      <c r="CA1096" s="34"/>
      <c r="CB1096" s="34"/>
      <c r="CC1096" s="34"/>
      <c r="CD1096" s="34"/>
      <c r="CE1096" s="34"/>
      <c r="CF1096" s="34"/>
      <c r="CG1096" s="34"/>
      <c r="CH1096" s="34"/>
    </row>
    <row r="1097" spans="1:300" ht="29.25" customHeight="1" x14ac:dyDescent="0.25">
      <c r="A1097" s="1096" t="s">
        <v>23</v>
      </c>
      <c r="B1097" s="1097"/>
      <c r="C1097" s="1097"/>
      <c r="D1097" s="1097"/>
      <c r="E1097" s="1097"/>
      <c r="F1097" s="1097"/>
      <c r="G1097" s="1097"/>
      <c r="H1097" s="1097"/>
      <c r="I1097" s="1098"/>
      <c r="J1097" s="1034" t="s">
        <v>9</v>
      </c>
      <c r="K1097" s="200">
        <f>K1059+K1035+K974+K962</f>
        <v>9.43</v>
      </c>
      <c r="L1097" s="200" t="s">
        <v>5</v>
      </c>
      <c r="M1097" s="1042">
        <f>M1059+M1035+M974+M962</f>
        <v>86705.5</v>
      </c>
      <c r="N1097" s="1036"/>
      <c r="O1097" s="1037"/>
      <c r="P1097" s="1034" t="s">
        <v>9</v>
      </c>
      <c r="Q1097" s="200">
        <f>Q1075+Q1051+Q1043+Q995</f>
        <v>7.3869999999999996</v>
      </c>
      <c r="R1097" s="200" t="s">
        <v>5</v>
      </c>
      <c r="S1097" s="1042">
        <f>S1075+S1051+S1043+S995</f>
        <v>84056.6</v>
      </c>
      <c r="T1097" s="1036"/>
      <c r="U1097" s="1037"/>
      <c r="V1097" s="1034" t="s">
        <v>9</v>
      </c>
      <c r="W1097" s="200">
        <f>W1011+W1003</f>
        <v>3.718</v>
      </c>
      <c r="X1097" s="200" t="s">
        <v>5</v>
      </c>
      <c r="Y1097" s="1042">
        <f>Y1011+Y1003</f>
        <v>80139.8</v>
      </c>
      <c r="Z1097" s="1036"/>
      <c r="AA1097" s="1037"/>
      <c r="AB1097" s="1034" t="s">
        <v>9</v>
      </c>
      <c r="AC1097" s="200">
        <f>AC1023+AC1019+AC1007+AC983+AC978+AC958</f>
        <v>10.248000000000001</v>
      </c>
      <c r="AD1097" s="200" t="s">
        <v>5</v>
      </c>
      <c r="AE1097" s="1042">
        <f>AE1023+AE1019+AE1007+AE983+AE978+AE958</f>
        <v>77878.399999999994</v>
      </c>
      <c r="AF1097" s="1036"/>
      <c r="AG1097" s="1037"/>
      <c r="AH1097" s="1034" t="s">
        <v>9</v>
      </c>
      <c r="AI1097" s="200">
        <f>AI970</f>
        <v>4.8120000000000003</v>
      </c>
      <c r="AJ1097" s="200" t="s">
        <v>5</v>
      </c>
      <c r="AK1097" s="1092">
        <f>AK970</f>
        <v>71119.5</v>
      </c>
      <c r="AL1097" s="1036"/>
      <c r="AM1097" s="1037"/>
      <c r="AN1097" s="1034" t="s">
        <v>9</v>
      </c>
      <c r="AO1097" s="200">
        <f>AO1091+AO1039+AO1027</f>
        <v>7.2919999999999998</v>
      </c>
      <c r="AP1097" s="200" t="s">
        <v>5</v>
      </c>
      <c r="AQ1097" s="1042">
        <f>AQ1039+AQ1027+AQ1091</f>
        <v>79820.3</v>
      </c>
      <c r="AR1097" s="200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  <c r="IW1097" s="1"/>
      <c r="IX1097" s="1"/>
      <c r="IY1097" s="1"/>
      <c r="IZ1097" s="1"/>
      <c r="JA1097" s="1"/>
      <c r="JB1097" s="1"/>
      <c r="JC1097" s="1"/>
      <c r="JD1097" s="1"/>
      <c r="JE1097" s="1"/>
      <c r="JF1097" s="1"/>
      <c r="JG1097" s="1"/>
      <c r="JH1097" s="1"/>
      <c r="JI1097" s="1"/>
      <c r="JJ1097" s="1"/>
      <c r="JK1097" s="1"/>
      <c r="JL1097" s="1"/>
      <c r="JM1097" s="1"/>
      <c r="JN1097" s="1"/>
      <c r="JO1097" s="1"/>
      <c r="JP1097" s="1"/>
      <c r="JQ1097" s="1"/>
      <c r="JR1097" s="1"/>
      <c r="JS1097" s="1"/>
      <c r="JT1097" s="1"/>
      <c r="JU1097" s="1"/>
      <c r="JV1097" s="1"/>
      <c r="JW1097" s="1"/>
      <c r="JX1097" s="1"/>
      <c r="JY1097" s="1"/>
      <c r="JZ1097" s="1"/>
      <c r="KA1097" s="1"/>
      <c r="KB1097" s="1"/>
      <c r="KC1097" s="1"/>
      <c r="KD1097" s="1"/>
      <c r="KE1097" s="1"/>
      <c r="KF1097" s="1"/>
      <c r="KG1097" s="1"/>
      <c r="KH1097" s="1"/>
      <c r="KI1097" s="1"/>
      <c r="KJ1097" s="1"/>
      <c r="KK1097" s="1"/>
      <c r="KL1097" s="1"/>
      <c r="KM1097" s="1"/>
      <c r="KN1097" s="1"/>
    </row>
    <row r="1098" spans="1:300" ht="24.75" customHeight="1" x14ac:dyDescent="0.25">
      <c r="A1098" s="1099"/>
      <c r="B1098" s="1100"/>
      <c r="C1098" s="1100"/>
      <c r="D1098" s="1100"/>
      <c r="E1098" s="1100"/>
      <c r="F1098" s="1100"/>
      <c r="G1098" s="1100"/>
      <c r="H1098" s="1100"/>
      <c r="I1098" s="1101"/>
      <c r="J1098" s="1035"/>
      <c r="K1098" s="200">
        <f>K1060+K1036+K975+K963</f>
        <v>84573.1</v>
      </c>
      <c r="L1098" s="200" t="s">
        <v>8</v>
      </c>
      <c r="M1098" s="1043"/>
      <c r="N1098" s="1038"/>
      <c r="O1098" s="1039"/>
      <c r="P1098" s="1035"/>
      <c r="Q1098" s="200">
        <f>Q1076+Q1052+Q1044+Q996</f>
        <v>65343.8</v>
      </c>
      <c r="R1098" s="200" t="s">
        <v>8</v>
      </c>
      <c r="S1098" s="1043"/>
      <c r="T1098" s="1038"/>
      <c r="U1098" s="1039"/>
      <c r="V1098" s="1035"/>
      <c r="W1098" s="200">
        <f>W1012+W1004</f>
        <v>53426.5</v>
      </c>
      <c r="X1098" s="200" t="s">
        <v>8</v>
      </c>
      <c r="Y1098" s="1043"/>
      <c r="Z1098" s="1038"/>
      <c r="AA1098" s="1039"/>
      <c r="AB1098" s="1035"/>
      <c r="AC1098" s="200">
        <f>AC1024+AC1020+AC1008+AC984+AC979+AC959</f>
        <v>66941.5</v>
      </c>
      <c r="AD1098" s="200" t="s">
        <v>8</v>
      </c>
      <c r="AE1098" s="1043"/>
      <c r="AF1098" s="1038"/>
      <c r="AG1098" s="1039"/>
      <c r="AH1098" s="1035"/>
      <c r="AI1098" s="200">
        <f>AI971</f>
        <v>71176.95</v>
      </c>
      <c r="AJ1098" s="200" t="s">
        <v>8</v>
      </c>
      <c r="AK1098" s="1093"/>
      <c r="AL1098" s="1038"/>
      <c r="AM1098" s="1039"/>
      <c r="AN1098" s="1035"/>
      <c r="AO1098" s="200">
        <f>AO1092+AO1040+AO1028</f>
        <v>79820.3</v>
      </c>
      <c r="AP1098" s="200" t="s">
        <v>8</v>
      </c>
      <c r="AQ1098" s="1043"/>
      <c r="AR1098" s="200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  <c r="IW1098" s="1"/>
      <c r="IX1098" s="1"/>
      <c r="IY1098" s="1"/>
      <c r="IZ1098" s="1"/>
      <c r="JA1098" s="1"/>
      <c r="JB1098" s="1"/>
      <c r="JC1098" s="1"/>
      <c r="JD1098" s="1"/>
      <c r="JE1098" s="1"/>
      <c r="JF1098" s="1"/>
      <c r="JG1098" s="1"/>
      <c r="JH1098" s="1"/>
      <c r="JI1098" s="1"/>
      <c r="JJ1098" s="1"/>
      <c r="JK1098" s="1"/>
      <c r="JL1098" s="1"/>
      <c r="JM1098" s="1"/>
      <c r="JN1098" s="1"/>
      <c r="JO1098" s="1"/>
      <c r="JP1098" s="1"/>
      <c r="JQ1098" s="1"/>
      <c r="JR1098" s="1"/>
      <c r="JS1098" s="1"/>
      <c r="JT1098" s="1"/>
      <c r="JU1098" s="1"/>
      <c r="JV1098" s="1"/>
      <c r="JW1098" s="1"/>
      <c r="JX1098" s="1"/>
      <c r="JY1098" s="1"/>
      <c r="JZ1098" s="1"/>
      <c r="KA1098" s="1"/>
      <c r="KB1098" s="1"/>
      <c r="KC1098" s="1"/>
      <c r="KD1098" s="1"/>
      <c r="KE1098" s="1"/>
      <c r="KF1098" s="1"/>
      <c r="KG1098" s="1"/>
      <c r="KH1098" s="1"/>
      <c r="KI1098" s="1"/>
      <c r="KJ1098" s="1"/>
      <c r="KK1098" s="1"/>
      <c r="KL1098" s="1"/>
      <c r="KM1098" s="1"/>
      <c r="KN1098" s="1"/>
    </row>
    <row r="1099" spans="1:300" ht="14.25" customHeight="1" x14ac:dyDescent="0.25">
      <c r="A1099" s="1099"/>
      <c r="B1099" s="1100"/>
      <c r="C1099" s="1100"/>
      <c r="D1099" s="1100"/>
      <c r="E1099" s="1100"/>
      <c r="F1099" s="1100"/>
      <c r="G1099" s="1100"/>
      <c r="H1099" s="1100"/>
      <c r="I1099" s="1101"/>
      <c r="J1099" s="1034" t="s">
        <v>41</v>
      </c>
      <c r="K1099" s="200"/>
      <c r="L1099" s="200" t="s">
        <v>5</v>
      </c>
      <c r="M1099" s="1042">
        <f>M957</f>
        <v>950000</v>
      </c>
      <c r="N1099" s="1038"/>
      <c r="O1099" s="1039"/>
      <c r="P1099" s="1034" t="s">
        <v>41</v>
      </c>
      <c r="Q1099" s="200"/>
      <c r="R1099" s="200" t="s">
        <v>5</v>
      </c>
      <c r="S1099" s="1042"/>
      <c r="T1099" s="1038"/>
      <c r="U1099" s="1039"/>
      <c r="V1099" s="1034" t="s">
        <v>41</v>
      </c>
      <c r="W1099" s="200"/>
      <c r="X1099" s="200" t="s">
        <v>5</v>
      </c>
      <c r="Y1099" s="1042"/>
      <c r="Z1099" s="1038"/>
      <c r="AA1099" s="1039"/>
      <c r="AB1099" s="1034" t="s">
        <v>41</v>
      </c>
      <c r="AC1099" s="200"/>
      <c r="AD1099" s="200" t="s">
        <v>5</v>
      </c>
      <c r="AE1099" s="1042"/>
      <c r="AF1099" s="1038"/>
      <c r="AG1099" s="1039"/>
      <c r="AH1099" s="1034" t="s">
        <v>41</v>
      </c>
      <c r="AI1099" s="200"/>
      <c r="AJ1099" s="200" t="s">
        <v>5</v>
      </c>
      <c r="AK1099" s="1092"/>
      <c r="AL1099" s="1038"/>
      <c r="AM1099" s="1039"/>
      <c r="AN1099" s="1034" t="s">
        <v>41</v>
      </c>
      <c r="AO1099" s="200"/>
      <c r="AP1099" s="200" t="s">
        <v>5</v>
      </c>
      <c r="AQ1099" s="1042"/>
      <c r="AR1099" s="200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  <c r="IW1099" s="1"/>
      <c r="IX1099" s="1"/>
      <c r="IY1099" s="1"/>
      <c r="IZ1099" s="1"/>
      <c r="JA1099" s="1"/>
      <c r="JB1099" s="1"/>
      <c r="JC1099" s="1"/>
      <c r="JD1099" s="1"/>
      <c r="JE1099" s="1"/>
      <c r="JF1099" s="1"/>
      <c r="JG1099" s="1"/>
      <c r="JH1099" s="1"/>
      <c r="JI1099" s="1"/>
      <c r="JJ1099" s="1"/>
      <c r="JK1099" s="1"/>
      <c r="JL1099" s="1"/>
      <c r="JM1099" s="1"/>
      <c r="JN1099" s="1"/>
      <c r="JO1099" s="1"/>
      <c r="JP1099" s="1"/>
      <c r="JQ1099" s="1"/>
      <c r="JR1099" s="1"/>
      <c r="JS1099" s="1"/>
      <c r="JT1099" s="1"/>
      <c r="JU1099" s="1"/>
      <c r="JV1099" s="1"/>
      <c r="JW1099" s="1"/>
      <c r="JX1099" s="1"/>
      <c r="JY1099" s="1"/>
      <c r="JZ1099" s="1"/>
      <c r="KA1099" s="1"/>
      <c r="KB1099" s="1"/>
      <c r="KC1099" s="1"/>
      <c r="KD1099" s="1"/>
      <c r="KE1099" s="1"/>
      <c r="KF1099" s="1"/>
      <c r="KG1099" s="1"/>
      <c r="KH1099" s="1"/>
      <c r="KI1099" s="1"/>
      <c r="KJ1099" s="1"/>
      <c r="KK1099" s="1"/>
      <c r="KL1099" s="1"/>
      <c r="KM1099" s="1"/>
      <c r="KN1099" s="1"/>
    </row>
    <row r="1100" spans="1:300" x14ac:dyDescent="0.25">
      <c r="A1100" s="1099"/>
      <c r="B1100" s="1100"/>
      <c r="C1100" s="1100"/>
      <c r="D1100" s="1100"/>
      <c r="E1100" s="1100"/>
      <c r="F1100" s="1100"/>
      <c r="G1100" s="1100"/>
      <c r="H1100" s="1100"/>
      <c r="I1100" s="1101"/>
      <c r="J1100" s="1035"/>
      <c r="K1100" s="200">
        <f>K957</f>
        <v>6432</v>
      </c>
      <c r="L1100" s="200" t="s">
        <v>8</v>
      </c>
      <c r="M1100" s="1043"/>
      <c r="N1100" s="1038"/>
      <c r="O1100" s="1039"/>
      <c r="P1100" s="1035"/>
      <c r="Q1100" s="200"/>
      <c r="R1100" s="200" t="s">
        <v>8</v>
      </c>
      <c r="S1100" s="1043"/>
      <c r="T1100" s="1038"/>
      <c r="U1100" s="1039"/>
      <c r="V1100" s="1035"/>
      <c r="W1100" s="200"/>
      <c r="X1100" s="200" t="s">
        <v>8</v>
      </c>
      <c r="Y1100" s="1043"/>
      <c r="Z1100" s="1038"/>
      <c r="AA1100" s="1039"/>
      <c r="AB1100" s="1035"/>
      <c r="AC1100" s="200"/>
      <c r="AD1100" s="200" t="s">
        <v>8</v>
      </c>
      <c r="AE1100" s="1043"/>
      <c r="AF1100" s="1038"/>
      <c r="AG1100" s="1039"/>
      <c r="AH1100" s="1035"/>
      <c r="AI1100" s="200"/>
      <c r="AJ1100" s="200" t="s">
        <v>8</v>
      </c>
      <c r="AK1100" s="1093"/>
      <c r="AL1100" s="1038"/>
      <c r="AM1100" s="1039"/>
      <c r="AN1100" s="1035"/>
      <c r="AO1100" s="200"/>
      <c r="AP1100" s="200" t="s">
        <v>8</v>
      </c>
      <c r="AQ1100" s="1043"/>
      <c r="AR1100" s="200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  <c r="IW1100" s="1"/>
      <c r="IX1100" s="1"/>
      <c r="IY1100" s="1"/>
      <c r="IZ1100" s="1"/>
      <c r="JA1100" s="1"/>
      <c r="JB1100" s="1"/>
      <c r="JC1100" s="1"/>
      <c r="JD1100" s="1"/>
      <c r="JE1100" s="1"/>
      <c r="JF1100" s="1"/>
      <c r="JG1100" s="1"/>
      <c r="JH1100" s="1"/>
      <c r="JI1100" s="1"/>
      <c r="JJ1100" s="1"/>
      <c r="JK1100" s="1"/>
      <c r="JL1100" s="1"/>
      <c r="JM1100" s="1"/>
      <c r="JN1100" s="1"/>
      <c r="JO1100" s="1"/>
      <c r="JP1100" s="1"/>
      <c r="JQ1100" s="1"/>
      <c r="JR1100" s="1"/>
      <c r="JS1100" s="1"/>
      <c r="JT1100" s="1"/>
      <c r="JU1100" s="1"/>
      <c r="JV1100" s="1"/>
      <c r="JW1100" s="1"/>
      <c r="JX1100" s="1"/>
      <c r="JY1100" s="1"/>
      <c r="JZ1100" s="1"/>
      <c r="KA1100" s="1"/>
      <c r="KB1100" s="1"/>
      <c r="KC1100" s="1"/>
      <c r="KD1100" s="1"/>
      <c r="KE1100" s="1"/>
      <c r="KF1100" s="1"/>
      <c r="KG1100" s="1"/>
      <c r="KH1100" s="1"/>
      <c r="KI1100" s="1"/>
      <c r="KJ1100" s="1"/>
      <c r="KK1100" s="1"/>
      <c r="KL1100" s="1"/>
      <c r="KM1100" s="1"/>
      <c r="KN1100" s="1"/>
    </row>
    <row r="1101" spans="1:300" x14ac:dyDescent="0.25">
      <c r="A1101" s="1099"/>
      <c r="B1101" s="1100"/>
      <c r="C1101" s="1100"/>
      <c r="D1101" s="1100"/>
      <c r="E1101" s="1100"/>
      <c r="F1101" s="1100"/>
      <c r="G1101" s="1100"/>
      <c r="H1101" s="1100"/>
      <c r="I1101" s="1101"/>
      <c r="J1101" s="1034" t="s">
        <v>42</v>
      </c>
      <c r="K1101" s="200"/>
      <c r="L1101" s="200" t="s">
        <v>5</v>
      </c>
      <c r="M1101" s="1042"/>
      <c r="N1101" s="1038"/>
      <c r="O1101" s="1039"/>
      <c r="P1101" s="1034" t="s">
        <v>42</v>
      </c>
      <c r="Q1101" s="200"/>
      <c r="R1101" s="200" t="s">
        <v>5</v>
      </c>
      <c r="S1101" s="1042"/>
      <c r="T1101" s="1038"/>
      <c r="U1101" s="1039"/>
      <c r="V1101" s="1034" t="s">
        <v>42</v>
      </c>
      <c r="W1101" s="200"/>
      <c r="X1101" s="200" t="s">
        <v>5</v>
      </c>
      <c r="Y1101" s="1042"/>
      <c r="Z1101" s="1038"/>
      <c r="AA1101" s="1039"/>
      <c r="AB1101" s="1034" t="s">
        <v>42</v>
      </c>
      <c r="AC1101" s="200"/>
      <c r="AD1101" s="200" t="s">
        <v>5</v>
      </c>
      <c r="AE1101" s="1042"/>
      <c r="AF1101" s="1038"/>
      <c r="AG1101" s="1039"/>
      <c r="AH1101" s="1034" t="s">
        <v>42</v>
      </c>
      <c r="AI1101" s="200"/>
      <c r="AJ1101" s="200" t="s">
        <v>5</v>
      </c>
      <c r="AK1101" s="1092"/>
      <c r="AL1101" s="1038"/>
      <c r="AM1101" s="1039"/>
      <c r="AN1101" s="1034" t="s">
        <v>42</v>
      </c>
      <c r="AO1101" s="200"/>
      <c r="AP1101" s="200" t="s">
        <v>5</v>
      </c>
      <c r="AQ1101" s="1042"/>
      <c r="AR1101" s="200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  <c r="IW1101" s="1"/>
      <c r="IX1101" s="1"/>
      <c r="IY1101" s="1"/>
      <c r="IZ1101" s="1"/>
      <c r="JA1101" s="1"/>
      <c r="JB1101" s="1"/>
      <c r="JC1101" s="1"/>
      <c r="JD1101" s="1"/>
      <c r="JE1101" s="1"/>
      <c r="JF1101" s="1"/>
      <c r="JG1101" s="1"/>
      <c r="JH1101" s="1"/>
      <c r="JI1101" s="1"/>
      <c r="JJ1101" s="1"/>
      <c r="JK1101" s="1"/>
      <c r="JL1101" s="1"/>
      <c r="JM1101" s="1"/>
      <c r="JN1101" s="1"/>
      <c r="JO1101" s="1"/>
      <c r="JP1101" s="1"/>
      <c r="JQ1101" s="1"/>
      <c r="JR1101" s="1"/>
      <c r="JS1101" s="1"/>
      <c r="JT1101" s="1"/>
      <c r="JU1101" s="1"/>
      <c r="JV1101" s="1"/>
      <c r="JW1101" s="1"/>
      <c r="JX1101" s="1"/>
      <c r="JY1101" s="1"/>
      <c r="JZ1101" s="1"/>
      <c r="KA1101" s="1"/>
      <c r="KB1101" s="1"/>
      <c r="KC1101" s="1"/>
      <c r="KD1101" s="1"/>
      <c r="KE1101" s="1"/>
      <c r="KF1101" s="1"/>
      <c r="KG1101" s="1"/>
      <c r="KH1101" s="1"/>
      <c r="KI1101" s="1"/>
      <c r="KJ1101" s="1"/>
      <c r="KK1101" s="1"/>
      <c r="KL1101" s="1"/>
      <c r="KM1101" s="1"/>
      <c r="KN1101" s="1"/>
    </row>
    <row r="1102" spans="1:300" x14ac:dyDescent="0.25">
      <c r="A1102" s="1099"/>
      <c r="B1102" s="1100"/>
      <c r="C1102" s="1100"/>
      <c r="D1102" s="1100"/>
      <c r="E1102" s="1100"/>
      <c r="F1102" s="1100"/>
      <c r="G1102" s="1100"/>
      <c r="H1102" s="1100"/>
      <c r="I1102" s="1101"/>
      <c r="J1102" s="1035"/>
      <c r="K1102" s="200"/>
      <c r="L1102" s="200" t="s">
        <v>8</v>
      </c>
      <c r="M1102" s="1043"/>
      <c r="N1102" s="1038"/>
      <c r="O1102" s="1039"/>
      <c r="P1102" s="1035"/>
      <c r="Q1102" s="200"/>
      <c r="R1102" s="200" t="s">
        <v>8</v>
      </c>
      <c r="S1102" s="1043"/>
      <c r="T1102" s="1038"/>
      <c r="U1102" s="1039"/>
      <c r="V1102" s="1035"/>
      <c r="W1102" s="200"/>
      <c r="X1102" s="200" t="s">
        <v>8</v>
      </c>
      <c r="Y1102" s="1043"/>
      <c r="Z1102" s="1038"/>
      <c r="AA1102" s="1039"/>
      <c r="AB1102" s="1035"/>
      <c r="AC1102" s="200"/>
      <c r="AD1102" s="200" t="s">
        <v>8</v>
      </c>
      <c r="AE1102" s="1043"/>
      <c r="AF1102" s="1038"/>
      <c r="AG1102" s="1039"/>
      <c r="AH1102" s="1035"/>
      <c r="AI1102" s="200"/>
      <c r="AJ1102" s="200" t="s">
        <v>8</v>
      </c>
      <c r="AK1102" s="1093"/>
      <c r="AL1102" s="1038"/>
      <c r="AM1102" s="1039"/>
      <c r="AN1102" s="1035"/>
      <c r="AO1102" s="200"/>
      <c r="AP1102" s="200" t="s">
        <v>8</v>
      </c>
      <c r="AQ1102" s="1043"/>
      <c r="AR1102" s="200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  <c r="IW1102" s="1"/>
      <c r="IX1102" s="1"/>
      <c r="IY1102" s="1"/>
      <c r="IZ1102" s="1"/>
      <c r="JA1102" s="1"/>
      <c r="JB1102" s="1"/>
      <c r="JC1102" s="1"/>
      <c r="JD1102" s="1"/>
      <c r="JE1102" s="1"/>
      <c r="JF1102" s="1"/>
      <c r="JG1102" s="1"/>
      <c r="JH1102" s="1"/>
      <c r="JI1102" s="1"/>
      <c r="JJ1102" s="1"/>
      <c r="JK1102" s="1"/>
      <c r="JL1102" s="1"/>
      <c r="JM1102" s="1"/>
      <c r="JN1102" s="1"/>
      <c r="JO1102" s="1"/>
      <c r="JP1102" s="1"/>
      <c r="JQ1102" s="1"/>
      <c r="JR1102" s="1"/>
      <c r="JS1102" s="1"/>
      <c r="JT1102" s="1"/>
      <c r="JU1102" s="1"/>
      <c r="JV1102" s="1"/>
      <c r="JW1102" s="1"/>
      <c r="JX1102" s="1"/>
      <c r="JY1102" s="1"/>
      <c r="JZ1102" s="1"/>
      <c r="KA1102" s="1"/>
      <c r="KB1102" s="1"/>
      <c r="KC1102" s="1"/>
      <c r="KD1102" s="1"/>
      <c r="KE1102" s="1"/>
      <c r="KF1102" s="1"/>
      <c r="KG1102" s="1"/>
      <c r="KH1102" s="1"/>
      <c r="KI1102" s="1"/>
      <c r="KJ1102" s="1"/>
      <c r="KK1102" s="1"/>
      <c r="KL1102" s="1"/>
      <c r="KM1102" s="1"/>
      <c r="KN1102" s="1"/>
    </row>
    <row r="1103" spans="1:300" x14ac:dyDescent="0.25">
      <c r="A1103" s="1099"/>
      <c r="B1103" s="1100"/>
      <c r="C1103" s="1100"/>
      <c r="D1103" s="1100"/>
      <c r="E1103" s="1100"/>
      <c r="F1103" s="1100"/>
      <c r="G1103" s="1100"/>
      <c r="H1103" s="1100"/>
      <c r="I1103" s="1101"/>
      <c r="J1103" s="1034" t="s">
        <v>43</v>
      </c>
      <c r="K1103" s="200"/>
      <c r="L1103" s="200" t="s">
        <v>5</v>
      </c>
      <c r="M1103" s="1042"/>
      <c r="N1103" s="1038"/>
      <c r="O1103" s="1039"/>
      <c r="P1103" s="1034" t="s">
        <v>43</v>
      </c>
      <c r="Q1103" s="200"/>
      <c r="R1103" s="200" t="s">
        <v>5</v>
      </c>
      <c r="S1103" s="1042"/>
      <c r="T1103" s="1038"/>
      <c r="U1103" s="1039"/>
      <c r="V1103" s="1034" t="s">
        <v>43</v>
      </c>
      <c r="W1103" s="200"/>
      <c r="X1103" s="200" t="s">
        <v>5</v>
      </c>
      <c r="Y1103" s="1042"/>
      <c r="Z1103" s="1038"/>
      <c r="AA1103" s="1039"/>
      <c r="AB1103" s="1034" t="s">
        <v>43</v>
      </c>
      <c r="AC1103" s="200"/>
      <c r="AD1103" s="200" t="s">
        <v>5</v>
      </c>
      <c r="AE1103" s="1042"/>
      <c r="AF1103" s="1038"/>
      <c r="AG1103" s="1039"/>
      <c r="AH1103" s="1034" t="s">
        <v>43</v>
      </c>
      <c r="AI1103" s="200"/>
      <c r="AJ1103" s="200" t="s">
        <v>5</v>
      </c>
      <c r="AK1103" s="1092">
        <f>AK982</f>
        <v>90000</v>
      </c>
      <c r="AL1103" s="1038"/>
      <c r="AM1103" s="1039"/>
      <c r="AN1103" s="1034" t="s">
        <v>43</v>
      </c>
      <c r="AO1103" s="200"/>
      <c r="AP1103" s="200" t="s">
        <v>5</v>
      </c>
      <c r="AQ1103" s="1042"/>
      <c r="AR1103" s="200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  <c r="IW1103" s="1"/>
      <c r="IX1103" s="1"/>
      <c r="IY1103" s="1"/>
      <c r="IZ1103" s="1"/>
      <c r="JA1103" s="1"/>
      <c r="JB1103" s="1"/>
      <c r="JC1103" s="1"/>
      <c r="JD1103" s="1"/>
      <c r="JE1103" s="1"/>
      <c r="JF1103" s="1"/>
      <c r="JG1103" s="1"/>
      <c r="JH1103" s="1"/>
      <c r="JI1103" s="1"/>
      <c r="JJ1103" s="1"/>
      <c r="JK1103" s="1"/>
      <c r="JL1103" s="1"/>
      <c r="JM1103" s="1"/>
      <c r="JN1103" s="1"/>
      <c r="JO1103" s="1"/>
      <c r="JP1103" s="1"/>
      <c r="JQ1103" s="1"/>
      <c r="JR1103" s="1"/>
      <c r="JS1103" s="1"/>
      <c r="JT1103" s="1"/>
      <c r="JU1103" s="1"/>
      <c r="JV1103" s="1"/>
      <c r="JW1103" s="1"/>
      <c r="JX1103" s="1"/>
      <c r="JY1103" s="1"/>
      <c r="JZ1103" s="1"/>
      <c r="KA1103" s="1"/>
      <c r="KB1103" s="1"/>
      <c r="KC1103" s="1"/>
      <c r="KD1103" s="1"/>
      <c r="KE1103" s="1"/>
      <c r="KF1103" s="1"/>
      <c r="KG1103" s="1"/>
      <c r="KH1103" s="1"/>
      <c r="KI1103" s="1"/>
      <c r="KJ1103" s="1"/>
      <c r="KK1103" s="1"/>
      <c r="KL1103" s="1"/>
      <c r="KM1103" s="1"/>
      <c r="KN1103" s="1"/>
    </row>
    <row r="1104" spans="1:300" x14ac:dyDescent="0.25">
      <c r="A1104" s="1099"/>
      <c r="B1104" s="1100"/>
      <c r="C1104" s="1100"/>
      <c r="D1104" s="1100"/>
      <c r="E1104" s="1100"/>
      <c r="F1104" s="1100"/>
      <c r="G1104" s="1100"/>
      <c r="H1104" s="1100"/>
      <c r="I1104" s="1101"/>
      <c r="J1104" s="1035"/>
      <c r="K1104" s="200"/>
      <c r="L1104" s="200" t="s">
        <v>8</v>
      </c>
      <c r="M1104" s="1043"/>
      <c r="N1104" s="1038"/>
      <c r="O1104" s="1039"/>
      <c r="P1104" s="1035"/>
      <c r="Q1104" s="200"/>
      <c r="R1104" s="200" t="s">
        <v>8</v>
      </c>
      <c r="S1104" s="1043"/>
      <c r="T1104" s="1038"/>
      <c r="U1104" s="1039"/>
      <c r="V1104" s="1035"/>
      <c r="W1104" s="200"/>
      <c r="X1104" s="200" t="s">
        <v>8</v>
      </c>
      <c r="Y1104" s="1043"/>
      <c r="Z1104" s="1038"/>
      <c r="AA1104" s="1039"/>
      <c r="AB1104" s="1035"/>
      <c r="AC1104" s="200"/>
      <c r="AD1104" s="200" t="s">
        <v>8</v>
      </c>
      <c r="AE1104" s="1043"/>
      <c r="AF1104" s="1038"/>
      <c r="AG1104" s="1039"/>
      <c r="AH1104" s="1035"/>
      <c r="AI1104" s="200">
        <f>AI982</f>
        <v>17000</v>
      </c>
      <c r="AJ1104" s="200" t="s">
        <v>8</v>
      </c>
      <c r="AK1104" s="1093"/>
      <c r="AL1104" s="1038"/>
      <c r="AM1104" s="1039"/>
      <c r="AN1104" s="1035"/>
      <c r="AO1104" s="200"/>
      <c r="AP1104" s="200" t="s">
        <v>8</v>
      </c>
      <c r="AQ1104" s="1043"/>
      <c r="AR1104" s="200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  <c r="IW1104" s="1"/>
      <c r="IX1104" s="1"/>
      <c r="IY1104" s="1"/>
      <c r="IZ1104" s="1"/>
      <c r="JA1104" s="1"/>
      <c r="JB1104" s="1"/>
      <c r="JC1104" s="1"/>
      <c r="JD1104" s="1"/>
      <c r="JE1104" s="1"/>
      <c r="JF1104" s="1"/>
      <c r="JG1104" s="1"/>
      <c r="JH1104" s="1"/>
      <c r="JI1104" s="1"/>
      <c r="JJ1104" s="1"/>
      <c r="JK1104" s="1"/>
      <c r="JL1104" s="1"/>
      <c r="JM1104" s="1"/>
      <c r="JN1104" s="1"/>
      <c r="JO1104" s="1"/>
      <c r="JP1104" s="1"/>
      <c r="JQ1104" s="1"/>
      <c r="JR1104" s="1"/>
      <c r="JS1104" s="1"/>
      <c r="JT1104" s="1"/>
      <c r="JU1104" s="1"/>
      <c r="JV1104" s="1"/>
      <c r="JW1104" s="1"/>
      <c r="JX1104" s="1"/>
      <c r="JY1104" s="1"/>
      <c r="JZ1104" s="1"/>
      <c r="KA1104" s="1"/>
      <c r="KB1104" s="1"/>
      <c r="KC1104" s="1"/>
      <c r="KD1104" s="1"/>
      <c r="KE1104" s="1"/>
      <c r="KF1104" s="1"/>
      <c r="KG1104" s="1"/>
      <c r="KH1104" s="1"/>
      <c r="KI1104" s="1"/>
      <c r="KJ1104" s="1"/>
      <c r="KK1104" s="1"/>
      <c r="KL1104" s="1"/>
      <c r="KM1104" s="1"/>
      <c r="KN1104" s="1"/>
    </row>
    <row r="1105" spans="1:300" ht="29.25" customHeight="1" x14ac:dyDescent="0.25">
      <c r="A1105" s="1099"/>
      <c r="B1105" s="1100"/>
      <c r="C1105" s="1100"/>
      <c r="D1105" s="1100"/>
      <c r="E1105" s="1100"/>
      <c r="F1105" s="1100"/>
      <c r="G1105" s="1100"/>
      <c r="H1105" s="1100"/>
      <c r="I1105" s="1101"/>
      <c r="J1105" s="1034" t="s">
        <v>10</v>
      </c>
      <c r="K1105" s="200">
        <f>K1062+K1038+K977+K965</f>
        <v>350.4</v>
      </c>
      <c r="L1105" s="200" t="s">
        <v>8</v>
      </c>
      <c r="M1105" s="1042">
        <f>M1061+M1037+M976+M964</f>
        <v>297.7</v>
      </c>
      <c r="N1105" s="1038"/>
      <c r="O1105" s="1039"/>
      <c r="P1105" s="1034" t="s">
        <v>10</v>
      </c>
      <c r="Q1105" s="200">
        <f>Q1078+Q1054+Q1046+Q998</f>
        <v>1113.3499999999999</v>
      </c>
      <c r="R1105" s="200" t="s">
        <v>8</v>
      </c>
      <c r="S1105" s="1042">
        <f>S1077+S1053+S1045+S997</f>
        <v>946.40000000000009</v>
      </c>
      <c r="T1105" s="1038"/>
      <c r="U1105" s="1039"/>
      <c r="V1105" s="1034" t="s">
        <v>10</v>
      </c>
      <c r="W1105" s="200">
        <f>W1014+W1006</f>
        <v>2012.7</v>
      </c>
      <c r="X1105" s="200" t="s">
        <v>8</v>
      </c>
      <c r="Y1105" s="1042">
        <f>Y1013+Y1005</f>
        <v>1710.8</v>
      </c>
      <c r="Z1105" s="1038"/>
      <c r="AA1105" s="1039"/>
      <c r="AB1105" s="1034" t="s">
        <v>10</v>
      </c>
      <c r="AC1105" s="200">
        <f>AC1026+AC1022+AC1010+AC986+AC981+AC961</f>
        <v>940.2</v>
      </c>
      <c r="AD1105" s="200" t="s">
        <v>8</v>
      </c>
      <c r="AE1105" s="1042">
        <f>AE1025+AE1021+AE1009+AE985+AE980+AE960</f>
        <v>799</v>
      </c>
      <c r="AF1105" s="1038"/>
      <c r="AG1105" s="1039"/>
      <c r="AH1105" s="1034" t="s">
        <v>10</v>
      </c>
      <c r="AI1105" s="200">
        <f>AI973</f>
        <v>214.9</v>
      </c>
      <c r="AJ1105" s="200" t="s">
        <v>8</v>
      </c>
      <c r="AK1105" s="1092">
        <f>AK972</f>
        <v>180.7</v>
      </c>
      <c r="AL1105" s="1038"/>
      <c r="AM1105" s="1039"/>
      <c r="AN1105" s="1034" t="s">
        <v>10</v>
      </c>
      <c r="AO1105" s="200">
        <f>AO1094+AO1042+AO1030</f>
        <v>1630.1999999999998</v>
      </c>
      <c r="AP1105" s="200" t="s">
        <v>8</v>
      </c>
      <c r="AQ1105" s="1042">
        <f>AQ1093+AQ1041+AQ1029</f>
        <v>1385.6999999999998</v>
      </c>
      <c r="AR1105" s="200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  <c r="IW1105" s="1"/>
      <c r="IX1105" s="1"/>
      <c r="IY1105" s="1"/>
      <c r="IZ1105" s="1"/>
      <c r="JA1105" s="1"/>
      <c r="JB1105" s="1"/>
      <c r="JC1105" s="1"/>
      <c r="JD1105" s="1"/>
      <c r="JE1105" s="1"/>
      <c r="JF1105" s="1"/>
      <c r="JG1105" s="1"/>
      <c r="JH1105" s="1"/>
      <c r="JI1105" s="1"/>
      <c r="JJ1105" s="1"/>
      <c r="JK1105" s="1"/>
      <c r="JL1105" s="1"/>
      <c r="JM1105" s="1"/>
      <c r="JN1105" s="1"/>
      <c r="JO1105" s="1"/>
      <c r="JP1105" s="1"/>
      <c r="JQ1105" s="1"/>
      <c r="JR1105" s="1"/>
      <c r="JS1105" s="1"/>
      <c r="JT1105" s="1"/>
      <c r="JU1105" s="1"/>
      <c r="JV1105" s="1"/>
      <c r="JW1105" s="1"/>
      <c r="JX1105" s="1"/>
      <c r="JY1105" s="1"/>
      <c r="JZ1105" s="1"/>
      <c r="KA1105" s="1"/>
      <c r="KB1105" s="1"/>
      <c r="KC1105" s="1"/>
      <c r="KD1105" s="1"/>
      <c r="KE1105" s="1"/>
      <c r="KF1105" s="1"/>
      <c r="KG1105" s="1"/>
      <c r="KH1105" s="1"/>
      <c r="KI1105" s="1"/>
      <c r="KJ1105" s="1"/>
      <c r="KK1105" s="1"/>
      <c r="KL1105" s="1"/>
      <c r="KM1105" s="1"/>
      <c r="KN1105" s="1"/>
    </row>
    <row r="1106" spans="1:300" x14ac:dyDescent="0.25">
      <c r="A1106" s="1099"/>
      <c r="B1106" s="1100"/>
      <c r="C1106" s="1100"/>
      <c r="D1106" s="1100"/>
      <c r="E1106" s="1100"/>
      <c r="F1106" s="1100"/>
      <c r="G1106" s="1100"/>
      <c r="H1106" s="1100"/>
      <c r="I1106" s="1101"/>
      <c r="J1106" s="1035"/>
      <c r="K1106" s="200">
        <f>K1061+K1037+K976+K964</f>
        <v>9.43</v>
      </c>
      <c r="L1106" s="200" t="s">
        <v>5</v>
      </c>
      <c r="M1106" s="1043"/>
      <c r="N1106" s="1038"/>
      <c r="O1106" s="1039"/>
      <c r="P1106" s="1035"/>
      <c r="Q1106" s="200">
        <f>Q1077+Q1053+Q1045+Q997</f>
        <v>7.3869999999999996</v>
      </c>
      <c r="R1106" s="200" t="s">
        <v>5</v>
      </c>
      <c r="S1106" s="1043"/>
      <c r="T1106" s="1038"/>
      <c r="U1106" s="1039"/>
      <c r="V1106" s="1035"/>
      <c r="W1106" s="200">
        <f>W1013+W1005</f>
        <v>3.718</v>
      </c>
      <c r="X1106" s="200" t="s">
        <v>5</v>
      </c>
      <c r="Y1106" s="1043"/>
      <c r="Z1106" s="1038"/>
      <c r="AA1106" s="1039"/>
      <c r="AB1106" s="1035"/>
      <c r="AC1106" s="200">
        <f>AC1025+AC1021+AC1009+AC985+AC980+AC960</f>
        <v>10.248000000000001</v>
      </c>
      <c r="AD1106" s="200" t="s">
        <v>5</v>
      </c>
      <c r="AE1106" s="1043"/>
      <c r="AF1106" s="1038"/>
      <c r="AG1106" s="1039"/>
      <c r="AH1106" s="1035"/>
      <c r="AI1106" s="200">
        <f>AI972</f>
        <v>1.79</v>
      </c>
      <c r="AJ1106" s="200" t="s">
        <v>5</v>
      </c>
      <c r="AK1106" s="1093"/>
      <c r="AL1106" s="1038"/>
      <c r="AM1106" s="1039"/>
      <c r="AN1106" s="1035"/>
      <c r="AO1106" s="200">
        <f>AO1093+AO1041+AO1029</f>
        <v>7.2919999999999998</v>
      </c>
      <c r="AP1106" s="200" t="s">
        <v>5</v>
      </c>
      <c r="AQ1106" s="1043"/>
      <c r="AR1106" s="200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  <c r="IW1106" s="1"/>
      <c r="IX1106" s="1"/>
      <c r="IY1106" s="1"/>
      <c r="IZ1106" s="1"/>
      <c r="JA1106" s="1"/>
      <c r="JB1106" s="1"/>
      <c r="JC1106" s="1"/>
      <c r="JD1106" s="1"/>
      <c r="JE1106" s="1"/>
      <c r="JF1106" s="1"/>
      <c r="JG1106" s="1"/>
      <c r="JH1106" s="1"/>
      <c r="JI1106" s="1"/>
      <c r="JJ1106" s="1"/>
      <c r="JK1106" s="1"/>
      <c r="JL1106" s="1"/>
      <c r="JM1106" s="1"/>
      <c r="JN1106" s="1"/>
      <c r="JO1106" s="1"/>
      <c r="JP1106" s="1"/>
      <c r="JQ1106" s="1"/>
      <c r="JR1106" s="1"/>
      <c r="JS1106" s="1"/>
      <c r="JT1106" s="1"/>
      <c r="JU1106" s="1"/>
      <c r="JV1106" s="1"/>
      <c r="JW1106" s="1"/>
      <c r="JX1106" s="1"/>
      <c r="JY1106" s="1"/>
      <c r="JZ1106" s="1"/>
      <c r="KA1106" s="1"/>
      <c r="KB1106" s="1"/>
      <c r="KC1106" s="1"/>
      <c r="KD1106" s="1"/>
      <c r="KE1106" s="1"/>
      <c r="KF1106" s="1"/>
      <c r="KG1106" s="1"/>
      <c r="KH1106" s="1"/>
      <c r="KI1106" s="1"/>
      <c r="KJ1106" s="1"/>
      <c r="KK1106" s="1"/>
      <c r="KL1106" s="1"/>
      <c r="KM1106" s="1"/>
      <c r="KN1106" s="1"/>
    </row>
    <row r="1107" spans="1:300" ht="29.25" x14ac:dyDescent="0.25">
      <c r="A1107" s="1099"/>
      <c r="B1107" s="1100"/>
      <c r="C1107" s="1100"/>
      <c r="D1107" s="1100"/>
      <c r="E1107" s="1100"/>
      <c r="F1107" s="1100"/>
      <c r="G1107" s="1100"/>
      <c r="H1107" s="1100"/>
      <c r="I1107" s="1101"/>
      <c r="J1107" s="201" t="s">
        <v>11</v>
      </c>
      <c r="K1107" s="200"/>
      <c r="L1107" s="200" t="s">
        <v>12</v>
      </c>
      <c r="M1107" s="202"/>
      <c r="N1107" s="1038"/>
      <c r="O1107" s="1039"/>
      <c r="P1107" s="201" t="s">
        <v>11</v>
      </c>
      <c r="Q1107" s="200"/>
      <c r="R1107" s="200" t="s">
        <v>12</v>
      </c>
      <c r="S1107" s="203"/>
      <c r="T1107" s="1038"/>
      <c r="U1107" s="1039"/>
      <c r="V1107" s="201" t="s">
        <v>11</v>
      </c>
      <c r="W1107" s="200"/>
      <c r="X1107" s="200" t="s">
        <v>12</v>
      </c>
      <c r="Y1107" s="203"/>
      <c r="Z1107" s="1038"/>
      <c r="AA1107" s="1039"/>
      <c r="AB1107" s="201" t="s">
        <v>11</v>
      </c>
      <c r="AC1107" s="200"/>
      <c r="AD1107" s="200" t="s">
        <v>12</v>
      </c>
      <c r="AE1107" s="203"/>
      <c r="AF1107" s="1038"/>
      <c r="AG1107" s="1039"/>
      <c r="AH1107" s="201" t="s">
        <v>11</v>
      </c>
      <c r="AI1107" s="200"/>
      <c r="AJ1107" s="200" t="s">
        <v>12</v>
      </c>
      <c r="AK1107" s="200"/>
      <c r="AL1107" s="1038"/>
      <c r="AM1107" s="1039"/>
      <c r="AN1107" s="201" t="s">
        <v>11</v>
      </c>
      <c r="AO1107" s="200"/>
      <c r="AP1107" s="200" t="s">
        <v>12</v>
      </c>
      <c r="AQ1107" s="203"/>
      <c r="AR1107" s="200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  <c r="HC1107" s="1"/>
      <c r="HD1107" s="1"/>
      <c r="HE1107" s="1"/>
      <c r="HF1107" s="1"/>
      <c r="HG1107" s="1"/>
      <c r="HH1107" s="1"/>
      <c r="HI1107" s="1"/>
      <c r="HJ1107" s="1"/>
      <c r="HK1107" s="1"/>
      <c r="HL1107" s="1"/>
      <c r="HM1107" s="1"/>
      <c r="HN1107" s="1"/>
      <c r="HO1107" s="1"/>
      <c r="HP1107" s="1"/>
      <c r="HQ1107" s="1"/>
      <c r="HR1107" s="1"/>
      <c r="HS1107" s="1"/>
      <c r="HT1107" s="1"/>
      <c r="HU1107" s="1"/>
      <c r="HV1107" s="1"/>
      <c r="HW1107" s="1"/>
      <c r="HX1107" s="1"/>
      <c r="HY1107" s="1"/>
      <c r="HZ1107" s="1"/>
      <c r="IA1107" s="1"/>
      <c r="IB1107" s="1"/>
      <c r="IC1107" s="1"/>
      <c r="ID1107" s="1"/>
      <c r="IE1107" s="1"/>
      <c r="IF1107" s="1"/>
      <c r="IG1107" s="1"/>
      <c r="IH1107" s="1"/>
      <c r="II1107" s="1"/>
      <c r="IJ1107" s="1"/>
      <c r="IK1107" s="1"/>
      <c r="IL1107" s="1"/>
      <c r="IM1107" s="1"/>
      <c r="IN1107" s="1"/>
      <c r="IO1107" s="1"/>
      <c r="IP1107" s="1"/>
      <c r="IQ1107" s="1"/>
      <c r="IR1107" s="1"/>
      <c r="IS1107" s="1"/>
      <c r="IT1107" s="1"/>
      <c r="IU1107" s="1"/>
      <c r="IV1107" s="1"/>
      <c r="IW1107" s="1"/>
      <c r="IX1107" s="1"/>
      <c r="IY1107" s="1"/>
      <c r="IZ1107" s="1"/>
      <c r="JA1107" s="1"/>
      <c r="JB1107" s="1"/>
      <c r="JC1107" s="1"/>
      <c r="JD1107" s="1"/>
      <c r="JE1107" s="1"/>
      <c r="JF1107" s="1"/>
      <c r="JG1107" s="1"/>
      <c r="JH1107" s="1"/>
      <c r="JI1107" s="1"/>
      <c r="JJ1107" s="1"/>
      <c r="JK1107" s="1"/>
      <c r="JL1107" s="1"/>
      <c r="JM1107" s="1"/>
      <c r="JN1107" s="1"/>
      <c r="JO1107" s="1"/>
      <c r="JP1107" s="1"/>
      <c r="JQ1107" s="1"/>
      <c r="JR1107" s="1"/>
      <c r="JS1107" s="1"/>
      <c r="JT1107" s="1"/>
      <c r="JU1107" s="1"/>
      <c r="JV1107" s="1"/>
      <c r="JW1107" s="1"/>
      <c r="JX1107" s="1"/>
      <c r="JY1107" s="1"/>
      <c r="JZ1107" s="1"/>
      <c r="KA1107" s="1"/>
      <c r="KB1107" s="1"/>
      <c r="KC1107" s="1"/>
      <c r="KD1107" s="1"/>
      <c r="KE1107" s="1"/>
      <c r="KF1107" s="1"/>
      <c r="KG1107" s="1"/>
      <c r="KH1107" s="1"/>
      <c r="KI1107" s="1"/>
      <c r="KJ1107" s="1"/>
      <c r="KK1107" s="1"/>
      <c r="KL1107" s="1"/>
      <c r="KM1107" s="1"/>
      <c r="KN1107" s="1"/>
    </row>
    <row r="1108" spans="1:300" ht="29.25" x14ac:dyDescent="0.25">
      <c r="A1108" s="1099"/>
      <c r="B1108" s="1100"/>
      <c r="C1108" s="1100"/>
      <c r="D1108" s="1100"/>
      <c r="E1108" s="1100"/>
      <c r="F1108" s="1100"/>
      <c r="G1108" s="1100"/>
      <c r="H1108" s="1100"/>
      <c r="I1108" s="1101"/>
      <c r="J1108" s="201" t="s">
        <v>44</v>
      </c>
      <c r="K1108" s="200"/>
      <c r="L1108" s="200" t="s">
        <v>12</v>
      </c>
      <c r="M1108" s="202"/>
      <c r="N1108" s="1038"/>
      <c r="O1108" s="1039"/>
      <c r="P1108" s="201" t="s">
        <v>44</v>
      </c>
      <c r="Q1108" s="200"/>
      <c r="R1108" s="200" t="s">
        <v>12</v>
      </c>
      <c r="S1108" s="203"/>
      <c r="T1108" s="1038"/>
      <c r="U1108" s="1039"/>
      <c r="V1108" s="201" t="s">
        <v>44</v>
      </c>
      <c r="W1108" s="200"/>
      <c r="X1108" s="200" t="s">
        <v>12</v>
      </c>
      <c r="Y1108" s="203"/>
      <c r="Z1108" s="1038"/>
      <c r="AA1108" s="1039"/>
      <c r="AB1108" s="201" t="s">
        <v>44</v>
      </c>
      <c r="AC1108" s="200"/>
      <c r="AD1108" s="200" t="s">
        <v>12</v>
      </c>
      <c r="AE1108" s="203"/>
      <c r="AF1108" s="1038"/>
      <c r="AG1108" s="1039"/>
      <c r="AH1108" s="201" t="s">
        <v>44</v>
      </c>
      <c r="AI1108" s="200"/>
      <c r="AJ1108" s="200" t="s">
        <v>12</v>
      </c>
      <c r="AK1108" s="200"/>
      <c r="AL1108" s="1038"/>
      <c r="AM1108" s="1039"/>
      <c r="AN1108" s="201" t="s">
        <v>44</v>
      </c>
      <c r="AO1108" s="200"/>
      <c r="AP1108" s="200" t="s">
        <v>12</v>
      </c>
      <c r="AQ1108" s="203"/>
      <c r="AR1108" s="200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  <c r="II1108" s="1"/>
      <c r="IJ1108" s="1"/>
      <c r="IK1108" s="1"/>
      <c r="IL1108" s="1"/>
      <c r="IM1108" s="1"/>
      <c r="IN1108" s="1"/>
      <c r="IO1108" s="1"/>
      <c r="IP1108" s="1"/>
      <c r="IQ1108" s="1"/>
      <c r="IR1108" s="1"/>
      <c r="IS1108" s="1"/>
      <c r="IT1108" s="1"/>
      <c r="IU1108" s="1"/>
      <c r="IV1108" s="1"/>
      <c r="IW1108" s="1"/>
      <c r="IX1108" s="1"/>
      <c r="IY1108" s="1"/>
      <c r="IZ1108" s="1"/>
      <c r="JA1108" s="1"/>
      <c r="JB1108" s="1"/>
      <c r="JC1108" s="1"/>
      <c r="JD1108" s="1"/>
      <c r="JE1108" s="1"/>
      <c r="JF1108" s="1"/>
      <c r="JG1108" s="1"/>
      <c r="JH1108" s="1"/>
      <c r="JI1108" s="1"/>
      <c r="JJ1108" s="1"/>
      <c r="JK1108" s="1"/>
      <c r="JL1108" s="1"/>
      <c r="JM1108" s="1"/>
      <c r="JN1108" s="1"/>
      <c r="JO1108" s="1"/>
      <c r="JP1108" s="1"/>
      <c r="JQ1108" s="1"/>
      <c r="JR1108" s="1"/>
      <c r="JS1108" s="1"/>
      <c r="JT1108" s="1"/>
      <c r="JU1108" s="1"/>
      <c r="JV1108" s="1"/>
      <c r="JW1108" s="1"/>
      <c r="JX1108" s="1"/>
      <c r="JY1108" s="1"/>
      <c r="JZ1108" s="1"/>
      <c r="KA1108" s="1"/>
      <c r="KB1108" s="1"/>
      <c r="KC1108" s="1"/>
      <c r="KD1108" s="1"/>
      <c r="KE1108" s="1"/>
      <c r="KF1108" s="1"/>
      <c r="KG1108" s="1"/>
      <c r="KH1108" s="1"/>
      <c r="KI1108" s="1"/>
      <c r="KJ1108" s="1"/>
      <c r="KK1108" s="1"/>
      <c r="KL1108" s="1"/>
      <c r="KM1108" s="1"/>
      <c r="KN1108" s="1"/>
    </row>
    <row r="1109" spans="1:300" ht="43.5" x14ac:dyDescent="0.25">
      <c r="A1109" s="1099"/>
      <c r="B1109" s="1100"/>
      <c r="C1109" s="1100"/>
      <c r="D1109" s="1100"/>
      <c r="E1109" s="1100"/>
      <c r="F1109" s="1100"/>
      <c r="G1109" s="1100"/>
      <c r="H1109" s="1100"/>
      <c r="I1109" s="1101"/>
      <c r="J1109" s="201" t="s">
        <v>13</v>
      </c>
      <c r="K1109" s="200"/>
      <c r="L1109" s="200" t="s">
        <v>14</v>
      </c>
      <c r="M1109" s="202"/>
      <c r="N1109" s="1038"/>
      <c r="O1109" s="1039"/>
      <c r="P1109" s="201" t="s">
        <v>13</v>
      </c>
      <c r="Q1109" s="200"/>
      <c r="R1109" s="200" t="s">
        <v>14</v>
      </c>
      <c r="S1109" s="203"/>
      <c r="T1109" s="1038"/>
      <c r="U1109" s="1039"/>
      <c r="V1109" s="201" t="s">
        <v>13</v>
      </c>
      <c r="W1109" s="200"/>
      <c r="X1109" s="200" t="s">
        <v>14</v>
      </c>
      <c r="Y1109" s="203"/>
      <c r="Z1109" s="1038"/>
      <c r="AA1109" s="1039"/>
      <c r="AB1109" s="201" t="s">
        <v>13</v>
      </c>
      <c r="AC1109" s="200"/>
      <c r="AD1109" s="200" t="s">
        <v>14</v>
      </c>
      <c r="AE1109" s="203"/>
      <c r="AF1109" s="1038"/>
      <c r="AG1109" s="1039"/>
      <c r="AH1109" s="201" t="s">
        <v>13</v>
      </c>
      <c r="AI1109" s="200"/>
      <c r="AJ1109" s="200" t="s">
        <v>14</v>
      </c>
      <c r="AK1109" s="200"/>
      <c r="AL1109" s="1038"/>
      <c r="AM1109" s="1039"/>
      <c r="AN1109" s="201" t="s">
        <v>13</v>
      </c>
      <c r="AO1109" s="200"/>
      <c r="AP1109" s="200" t="s">
        <v>14</v>
      </c>
      <c r="AQ1109" s="203"/>
      <c r="AR1109" s="200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  <c r="HF1109" s="1"/>
      <c r="HG1109" s="1"/>
      <c r="HH1109" s="1"/>
      <c r="HI1109" s="1"/>
      <c r="HJ1109" s="1"/>
      <c r="HK1109" s="1"/>
      <c r="HL1109" s="1"/>
      <c r="HM1109" s="1"/>
      <c r="HN1109" s="1"/>
      <c r="HO1109" s="1"/>
      <c r="HP1109" s="1"/>
      <c r="HQ1109" s="1"/>
      <c r="HR1109" s="1"/>
      <c r="HS1109" s="1"/>
      <c r="HT1109" s="1"/>
      <c r="HU1109" s="1"/>
      <c r="HV1109" s="1"/>
      <c r="HW1109" s="1"/>
      <c r="HX1109" s="1"/>
      <c r="HY1109" s="1"/>
      <c r="HZ1109" s="1"/>
      <c r="IA1109" s="1"/>
      <c r="IB1109" s="1"/>
      <c r="IC1109" s="1"/>
      <c r="ID1109" s="1"/>
      <c r="IE1109" s="1"/>
      <c r="IF1109" s="1"/>
      <c r="IG1109" s="1"/>
      <c r="IH1109" s="1"/>
      <c r="II1109" s="1"/>
      <c r="IJ1109" s="1"/>
      <c r="IK1109" s="1"/>
      <c r="IL1109" s="1"/>
      <c r="IM1109" s="1"/>
      <c r="IN1109" s="1"/>
      <c r="IO1109" s="1"/>
      <c r="IP1109" s="1"/>
      <c r="IQ1109" s="1"/>
      <c r="IR1109" s="1"/>
      <c r="IS1109" s="1"/>
      <c r="IT1109" s="1"/>
      <c r="IU1109" s="1"/>
      <c r="IV1109" s="1"/>
      <c r="IW1109" s="1"/>
      <c r="IX1109" s="1"/>
      <c r="IY1109" s="1"/>
      <c r="IZ1109" s="1"/>
      <c r="JA1109" s="1"/>
      <c r="JB1109" s="1"/>
      <c r="JC1109" s="1"/>
      <c r="JD1109" s="1"/>
      <c r="JE1109" s="1"/>
      <c r="JF1109" s="1"/>
      <c r="JG1109" s="1"/>
      <c r="JH1109" s="1"/>
      <c r="JI1109" s="1"/>
      <c r="JJ1109" s="1"/>
      <c r="JK1109" s="1"/>
      <c r="JL1109" s="1"/>
      <c r="JM1109" s="1"/>
      <c r="JN1109" s="1"/>
      <c r="JO1109" s="1"/>
      <c r="JP1109" s="1"/>
      <c r="JQ1109" s="1"/>
      <c r="JR1109" s="1"/>
      <c r="JS1109" s="1"/>
      <c r="JT1109" s="1"/>
      <c r="JU1109" s="1"/>
      <c r="JV1109" s="1"/>
      <c r="JW1109" s="1"/>
      <c r="JX1109" s="1"/>
      <c r="JY1109" s="1"/>
      <c r="JZ1109" s="1"/>
      <c r="KA1109" s="1"/>
      <c r="KB1109" s="1"/>
      <c r="KC1109" s="1"/>
      <c r="KD1109" s="1"/>
      <c r="KE1109" s="1"/>
      <c r="KF1109" s="1"/>
      <c r="KG1109" s="1"/>
      <c r="KH1109" s="1"/>
      <c r="KI1109" s="1"/>
      <c r="KJ1109" s="1"/>
      <c r="KK1109" s="1"/>
      <c r="KL1109" s="1"/>
      <c r="KM1109" s="1"/>
      <c r="KN1109" s="1"/>
    </row>
    <row r="1110" spans="1:300" x14ac:dyDescent="0.25">
      <c r="A1110" s="1099"/>
      <c r="B1110" s="1100"/>
      <c r="C1110" s="1100"/>
      <c r="D1110" s="1100"/>
      <c r="E1110" s="1100"/>
      <c r="F1110" s="1100"/>
      <c r="G1110" s="1100"/>
      <c r="H1110" s="1100"/>
      <c r="I1110" s="1101"/>
      <c r="J1110" s="201" t="s">
        <v>15</v>
      </c>
      <c r="K1110" s="200"/>
      <c r="L1110" s="200" t="s">
        <v>8</v>
      </c>
      <c r="M1110" s="202"/>
      <c r="N1110" s="1038"/>
      <c r="O1110" s="1039"/>
      <c r="P1110" s="201" t="s">
        <v>15</v>
      </c>
      <c r="Q1110" s="200"/>
      <c r="R1110" s="200" t="s">
        <v>8</v>
      </c>
      <c r="S1110" s="203"/>
      <c r="T1110" s="1038"/>
      <c r="U1110" s="1039"/>
      <c r="V1110" s="201" t="s">
        <v>15</v>
      </c>
      <c r="W1110" s="200"/>
      <c r="X1110" s="200" t="s">
        <v>8</v>
      </c>
      <c r="Y1110" s="203"/>
      <c r="Z1110" s="1038"/>
      <c r="AA1110" s="1039"/>
      <c r="AB1110" s="201" t="s">
        <v>15</v>
      </c>
      <c r="AC1110" s="200"/>
      <c r="AD1110" s="200" t="s">
        <v>8</v>
      </c>
      <c r="AE1110" s="203"/>
      <c r="AF1110" s="1038"/>
      <c r="AG1110" s="1039"/>
      <c r="AH1110" s="201" t="s">
        <v>15</v>
      </c>
      <c r="AI1110" s="200"/>
      <c r="AJ1110" s="200" t="s">
        <v>8</v>
      </c>
      <c r="AK1110" s="200"/>
      <c r="AL1110" s="1038"/>
      <c r="AM1110" s="1039"/>
      <c r="AN1110" s="201" t="s">
        <v>15</v>
      </c>
      <c r="AO1110" s="200"/>
      <c r="AP1110" s="200" t="s">
        <v>8</v>
      </c>
      <c r="AQ1110" s="203"/>
      <c r="AR1110" s="200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  <c r="HF1110" s="1"/>
      <c r="HG1110" s="1"/>
      <c r="HH1110" s="1"/>
      <c r="HI1110" s="1"/>
      <c r="HJ1110" s="1"/>
      <c r="HK1110" s="1"/>
      <c r="HL1110" s="1"/>
      <c r="HM1110" s="1"/>
      <c r="HN1110" s="1"/>
      <c r="HO1110" s="1"/>
      <c r="HP1110" s="1"/>
      <c r="HQ1110" s="1"/>
      <c r="HR1110" s="1"/>
      <c r="HS1110" s="1"/>
      <c r="HT1110" s="1"/>
      <c r="HU1110" s="1"/>
      <c r="HV1110" s="1"/>
      <c r="HW1110" s="1"/>
      <c r="HX1110" s="1"/>
      <c r="HY1110" s="1"/>
      <c r="HZ1110" s="1"/>
      <c r="IA1110" s="1"/>
      <c r="IB1110" s="1"/>
      <c r="IC1110" s="1"/>
      <c r="ID1110" s="1"/>
      <c r="IE1110" s="1"/>
      <c r="IF1110" s="1"/>
      <c r="IG1110" s="1"/>
      <c r="IH1110" s="1"/>
      <c r="II1110" s="1"/>
      <c r="IJ1110" s="1"/>
      <c r="IK1110" s="1"/>
      <c r="IL1110" s="1"/>
      <c r="IM1110" s="1"/>
      <c r="IN1110" s="1"/>
      <c r="IO1110" s="1"/>
      <c r="IP1110" s="1"/>
      <c r="IQ1110" s="1"/>
      <c r="IR1110" s="1"/>
      <c r="IS1110" s="1"/>
      <c r="IT1110" s="1"/>
      <c r="IU1110" s="1"/>
      <c r="IV1110" s="1"/>
      <c r="IW1110" s="1"/>
      <c r="IX1110" s="1"/>
      <c r="IY1110" s="1"/>
      <c r="IZ1110" s="1"/>
      <c r="JA1110" s="1"/>
      <c r="JB1110" s="1"/>
      <c r="JC1110" s="1"/>
      <c r="JD1110" s="1"/>
      <c r="JE1110" s="1"/>
      <c r="JF1110" s="1"/>
      <c r="JG1110" s="1"/>
      <c r="JH1110" s="1"/>
      <c r="JI1110" s="1"/>
      <c r="JJ1110" s="1"/>
      <c r="JK1110" s="1"/>
      <c r="JL1110" s="1"/>
      <c r="JM1110" s="1"/>
      <c r="JN1110" s="1"/>
      <c r="JO1110" s="1"/>
      <c r="JP1110" s="1"/>
      <c r="JQ1110" s="1"/>
      <c r="JR1110" s="1"/>
      <c r="JS1110" s="1"/>
      <c r="JT1110" s="1"/>
      <c r="JU1110" s="1"/>
      <c r="JV1110" s="1"/>
      <c r="JW1110" s="1"/>
      <c r="JX1110" s="1"/>
      <c r="JY1110" s="1"/>
      <c r="JZ1110" s="1"/>
      <c r="KA1110" s="1"/>
      <c r="KB1110" s="1"/>
      <c r="KC1110" s="1"/>
      <c r="KD1110" s="1"/>
      <c r="KE1110" s="1"/>
      <c r="KF1110" s="1"/>
      <c r="KG1110" s="1"/>
      <c r="KH1110" s="1"/>
      <c r="KI1110" s="1"/>
      <c r="KJ1110" s="1"/>
      <c r="KK1110" s="1"/>
      <c r="KL1110" s="1"/>
      <c r="KM1110" s="1"/>
      <c r="KN1110" s="1"/>
    </row>
    <row r="1111" spans="1:300" x14ac:dyDescent="0.25">
      <c r="A1111" s="1099"/>
      <c r="B1111" s="1100"/>
      <c r="C1111" s="1100"/>
      <c r="D1111" s="1100"/>
      <c r="E1111" s="1100"/>
      <c r="F1111" s="1100"/>
      <c r="G1111" s="1100"/>
      <c r="H1111" s="1100"/>
      <c r="I1111" s="1101"/>
      <c r="J1111" s="201" t="s">
        <v>16</v>
      </c>
      <c r="K1111" s="200"/>
      <c r="L1111" s="200"/>
      <c r="M1111" s="202"/>
      <c r="N1111" s="1038"/>
      <c r="O1111" s="1039"/>
      <c r="P1111" s="201" t="s">
        <v>16</v>
      </c>
      <c r="Q1111" s="200"/>
      <c r="R1111" s="200"/>
      <c r="S1111" s="203"/>
      <c r="T1111" s="1038"/>
      <c r="U1111" s="1039"/>
      <c r="V1111" s="201" t="s">
        <v>16</v>
      </c>
      <c r="W1111" s="200"/>
      <c r="X1111" s="200"/>
      <c r="Y1111" s="203"/>
      <c r="Z1111" s="1038"/>
      <c r="AA1111" s="1039"/>
      <c r="AB1111" s="201" t="s">
        <v>16</v>
      </c>
      <c r="AC1111" s="200"/>
      <c r="AD1111" s="200"/>
      <c r="AE1111" s="203"/>
      <c r="AF1111" s="1038"/>
      <c r="AG1111" s="1039"/>
      <c r="AH1111" s="201" t="s">
        <v>16</v>
      </c>
      <c r="AI1111" s="200"/>
      <c r="AJ1111" s="200"/>
      <c r="AK1111" s="200"/>
      <c r="AL1111" s="1038"/>
      <c r="AM1111" s="1039"/>
      <c r="AN1111" s="201" t="s">
        <v>16</v>
      </c>
      <c r="AO1111" s="200"/>
      <c r="AP1111" s="200"/>
      <c r="AQ1111" s="203"/>
      <c r="AR1111" s="200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  <c r="HF1111" s="1"/>
      <c r="HG1111" s="1"/>
      <c r="HH1111" s="1"/>
      <c r="HI1111" s="1"/>
      <c r="HJ1111" s="1"/>
      <c r="HK1111" s="1"/>
      <c r="HL1111" s="1"/>
      <c r="HM1111" s="1"/>
      <c r="HN1111" s="1"/>
      <c r="HO1111" s="1"/>
      <c r="HP1111" s="1"/>
      <c r="HQ1111" s="1"/>
      <c r="HR1111" s="1"/>
      <c r="HS1111" s="1"/>
      <c r="HT1111" s="1"/>
      <c r="HU1111" s="1"/>
      <c r="HV1111" s="1"/>
      <c r="HW1111" s="1"/>
      <c r="HX1111" s="1"/>
      <c r="HY1111" s="1"/>
      <c r="HZ1111" s="1"/>
      <c r="IA1111" s="1"/>
      <c r="IB1111" s="1"/>
      <c r="IC1111" s="1"/>
      <c r="ID1111" s="1"/>
      <c r="IE1111" s="1"/>
      <c r="IF1111" s="1"/>
      <c r="IG1111" s="1"/>
      <c r="IH1111" s="1"/>
      <c r="II1111" s="1"/>
      <c r="IJ1111" s="1"/>
      <c r="IK1111" s="1"/>
      <c r="IL1111" s="1"/>
      <c r="IM1111" s="1"/>
      <c r="IN1111" s="1"/>
      <c r="IO1111" s="1"/>
      <c r="IP1111" s="1"/>
      <c r="IQ1111" s="1"/>
      <c r="IR1111" s="1"/>
      <c r="IS1111" s="1"/>
      <c r="IT1111" s="1"/>
      <c r="IU1111" s="1"/>
      <c r="IV1111" s="1"/>
      <c r="IW1111" s="1"/>
      <c r="IX1111" s="1"/>
      <c r="IY1111" s="1"/>
      <c r="IZ1111" s="1"/>
      <c r="JA1111" s="1"/>
      <c r="JB1111" s="1"/>
      <c r="JC1111" s="1"/>
      <c r="JD1111" s="1"/>
      <c r="JE1111" s="1"/>
      <c r="JF1111" s="1"/>
      <c r="JG1111" s="1"/>
      <c r="JH1111" s="1"/>
      <c r="JI1111" s="1"/>
      <c r="JJ1111" s="1"/>
      <c r="JK1111" s="1"/>
      <c r="JL1111" s="1"/>
      <c r="JM1111" s="1"/>
      <c r="JN1111" s="1"/>
      <c r="JO1111" s="1"/>
      <c r="JP1111" s="1"/>
      <c r="JQ1111" s="1"/>
      <c r="JR1111" s="1"/>
      <c r="JS1111" s="1"/>
      <c r="JT1111" s="1"/>
      <c r="JU1111" s="1"/>
      <c r="JV1111" s="1"/>
      <c r="JW1111" s="1"/>
      <c r="JX1111" s="1"/>
      <c r="JY1111" s="1"/>
      <c r="JZ1111" s="1"/>
      <c r="KA1111" s="1"/>
      <c r="KB1111" s="1"/>
      <c r="KC1111" s="1"/>
      <c r="KD1111" s="1"/>
      <c r="KE1111" s="1"/>
      <c r="KF1111" s="1"/>
      <c r="KG1111" s="1"/>
      <c r="KH1111" s="1"/>
      <c r="KI1111" s="1"/>
      <c r="KJ1111" s="1"/>
      <c r="KK1111" s="1"/>
      <c r="KL1111" s="1"/>
      <c r="KM1111" s="1"/>
      <c r="KN1111" s="1"/>
    </row>
    <row r="1112" spans="1:300" ht="29.25" x14ac:dyDescent="0.25">
      <c r="A1112" s="1099"/>
      <c r="B1112" s="1100"/>
      <c r="C1112" s="1100"/>
      <c r="D1112" s="1100"/>
      <c r="E1112" s="1100"/>
      <c r="F1112" s="1100"/>
      <c r="G1112" s="1100"/>
      <c r="H1112" s="1100"/>
      <c r="I1112" s="1101"/>
      <c r="J1112" s="201" t="s">
        <v>46</v>
      </c>
      <c r="K1112" s="200"/>
      <c r="L1112" s="200" t="s">
        <v>14</v>
      </c>
      <c r="M1112" s="202"/>
      <c r="N1112" s="1038"/>
      <c r="O1112" s="1039"/>
      <c r="P1112" s="201" t="s">
        <v>46</v>
      </c>
      <c r="Q1112" s="200"/>
      <c r="R1112" s="200" t="s">
        <v>14</v>
      </c>
      <c r="S1112" s="203"/>
      <c r="T1112" s="1038"/>
      <c r="U1112" s="1039"/>
      <c r="V1112" s="201" t="s">
        <v>46</v>
      </c>
      <c r="W1112" s="200"/>
      <c r="X1112" s="200" t="s">
        <v>14</v>
      </c>
      <c r="Y1112" s="203"/>
      <c r="Z1112" s="1038"/>
      <c r="AA1112" s="1039"/>
      <c r="AB1112" s="201" t="s">
        <v>46</v>
      </c>
      <c r="AC1112" s="200"/>
      <c r="AD1112" s="200" t="s">
        <v>14</v>
      </c>
      <c r="AE1112" s="203"/>
      <c r="AF1112" s="1038"/>
      <c r="AG1112" s="1039"/>
      <c r="AH1112" s="201" t="s">
        <v>46</v>
      </c>
      <c r="AI1112" s="200"/>
      <c r="AJ1112" s="200" t="s">
        <v>14</v>
      </c>
      <c r="AK1112" s="200"/>
      <c r="AL1112" s="1038"/>
      <c r="AM1112" s="1039"/>
      <c r="AN1112" s="201" t="s">
        <v>46</v>
      </c>
      <c r="AO1112" s="200"/>
      <c r="AP1112" s="200" t="s">
        <v>14</v>
      </c>
      <c r="AQ1112" s="203"/>
      <c r="AR1112" s="200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  <c r="HC1112" s="1"/>
      <c r="HD1112" s="1"/>
      <c r="HE1112" s="1"/>
      <c r="HF1112" s="1"/>
      <c r="HG1112" s="1"/>
      <c r="HH1112" s="1"/>
      <c r="HI1112" s="1"/>
      <c r="HJ1112" s="1"/>
      <c r="HK1112" s="1"/>
      <c r="HL1112" s="1"/>
      <c r="HM1112" s="1"/>
      <c r="HN1112" s="1"/>
      <c r="HO1112" s="1"/>
      <c r="HP1112" s="1"/>
      <c r="HQ1112" s="1"/>
      <c r="HR1112" s="1"/>
      <c r="HS1112" s="1"/>
      <c r="HT1112" s="1"/>
      <c r="HU1112" s="1"/>
      <c r="HV1112" s="1"/>
      <c r="HW1112" s="1"/>
      <c r="HX1112" s="1"/>
      <c r="HY1112" s="1"/>
      <c r="HZ1112" s="1"/>
      <c r="IA1112" s="1"/>
      <c r="IB1112" s="1"/>
      <c r="IC1112" s="1"/>
      <c r="ID1112" s="1"/>
      <c r="IE1112" s="1"/>
      <c r="IF1112" s="1"/>
      <c r="IG1112" s="1"/>
      <c r="IH1112" s="1"/>
      <c r="II1112" s="1"/>
      <c r="IJ1112" s="1"/>
      <c r="IK1112" s="1"/>
      <c r="IL1112" s="1"/>
      <c r="IM1112" s="1"/>
      <c r="IN1112" s="1"/>
      <c r="IO1112" s="1"/>
      <c r="IP1112" s="1"/>
      <c r="IQ1112" s="1"/>
      <c r="IR1112" s="1"/>
      <c r="IS1112" s="1"/>
      <c r="IT1112" s="1"/>
      <c r="IU1112" s="1"/>
      <c r="IV1112" s="1"/>
      <c r="IW1112" s="1"/>
      <c r="IX1112" s="1"/>
      <c r="IY1112" s="1"/>
      <c r="IZ1112" s="1"/>
      <c r="JA1112" s="1"/>
      <c r="JB1112" s="1"/>
      <c r="JC1112" s="1"/>
      <c r="JD1112" s="1"/>
      <c r="JE1112" s="1"/>
      <c r="JF1112" s="1"/>
      <c r="JG1112" s="1"/>
      <c r="JH1112" s="1"/>
      <c r="JI1112" s="1"/>
      <c r="JJ1112" s="1"/>
      <c r="JK1112" s="1"/>
      <c r="JL1112" s="1"/>
      <c r="JM1112" s="1"/>
      <c r="JN1112" s="1"/>
      <c r="JO1112" s="1"/>
      <c r="JP1112" s="1"/>
      <c r="JQ1112" s="1"/>
      <c r="JR1112" s="1"/>
      <c r="JS1112" s="1"/>
      <c r="JT1112" s="1"/>
      <c r="JU1112" s="1"/>
      <c r="JV1112" s="1"/>
      <c r="JW1112" s="1"/>
      <c r="JX1112" s="1"/>
      <c r="JY1112" s="1"/>
      <c r="JZ1112" s="1"/>
      <c r="KA1112" s="1"/>
      <c r="KB1112" s="1"/>
      <c r="KC1112" s="1"/>
      <c r="KD1112" s="1"/>
      <c r="KE1112" s="1"/>
      <c r="KF1112" s="1"/>
      <c r="KG1112" s="1"/>
      <c r="KH1112" s="1"/>
      <c r="KI1112" s="1"/>
      <c r="KJ1112" s="1"/>
      <c r="KK1112" s="1"/>
      <c r="KL1112" s="1"/>
      <c r="KM1112" s="1"/>
      <c r="KN1112" s="1"/>
    </row>
    <row r="1113" spans="1:300" x14ac:dyDescent="0.25">
      <c r="A1113" s="1102"/>
      <c r="B1113" s="1103"/>
      <c r="C1113" s="1103"/>
      <c r="D1113" s="1103"/>
      <c r="E1113" s="1103"/>
      <c r="F1113" s="1103"/>
      <c r="G1113" s="1103"/>
      <c r="H1113" s="1103"/>
      <c r="I1113" s="1104"/>
      <c r="J1113" s="201" t="s">
        <v>45</v>
      </c>
      <c r="K1113" s="200"/>
      <c r="L1113" s="200"/>
      <c r="M1113" s="202"/>
      <c r="N1113" s="1040"/>
      <c r="O1113" s="1041"/>
      <c r="P1113" s="201" t="s">
        <v>45</v>
      </c>
      <c r="Q1113" s="200"/>
      <c r="R1113" s="200"/>
      <c r="S1113" s="203"/>
      <c r="T1113" s="1040"/>
      <c r="U1113" s="1041"/>
      <c r="V1113" s="201" t="s">
        <v>45</v>
      </c>
      <c r="W1113" s="200"/>
      <c r="X1113" s="200"/>
      <c r="Y1113" s="203"/>
      <c r="Z1113" s="1040"/>
      <c r="AA1113" s="1041"/>
      <c r="AB1113" s="201" t="s">
        <v>45</v>
      </c>
      <c r="AC1113" s="200"/>
      <c r="AD1113" s="200"/>
      <c r="AE1113" s="203"/>
      <c r="AF1113" s="1040"/>
      <c r="AG1113" s="1041"/>
      <c r="AH1113" s="200" t="s">
        <v>45</v>
      </c>
      <c r="AI1113" s="200"/>
      <c r="AJ1113" s="200"/>
      <c r="AK1113" s="200"/>
      <c r="AL1113" s="1040"/>
      <c r="AM1113" s="1041"/>
      <c r="AN1113" s="201" t="s">
        <v>45</v>
      </c>
      <c r="AO1113" s="200"/>
      <c r="AP1113" s="200"/>
      <c r="AQ1113" s="203"/>
      <c r="AR1113" s="200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  <c r="HC1113" s="1"/>
      <c r="HD1113" s="1"/>
      <c r="HE1113" s="1"/>
      <c r="HF1113" s="1"/>
      <c r="HG1113" s="1"/>
      <c r="HH1113" s="1"/>
      <c r="HI1113" s="1"/>
      <c r="HJ1113" s="1"/>
      <c r="HK1113" s="1"/>
      <c r="HL1113" s="1"/>
      <c r="HM1113" s="1"/>
      <c r="HN1113" s="1"/>
      <c r="HO1113" s="1"/>
      <c r="HP1113" s="1"/>
      <c r="HQ1113" s="1"/>
      <c r="HR1113" s="1"/>
      <c r="HS1113" s="1"/>
      <c r="HT1113" s="1"/>
      <c r="HU1113" s="1"/>
      <c r="HV1113" s="1"/>
      <c r="HW1113" s="1"/>
      <c r="HX1113" s="1"/>
      <c r="HY1113" s="1"/>
      <c r="HZ1113" s="1"/>
      <c r="IA1113" s="1"/>
      <c r="IB1113" s="1"/>
      <c r="IC1113" s="1"/>
      <c r="ID1113" s="1"/>
      <c r="IE1113" s="1"/>
      <c r="IF1113" s="1"/>
      <c r="IG1113" s="1"/>
      <c r="IH1113" s="1"/>
      <c r="II1113" s="1"/>
      <c r="IJ1113" s="1"/>
      <c r="IK1113" s="1"/>
      <c r="IL1113" s="1"/>
      <c r="IM1113" s="1"/>
      <c r="IN1113" s="1"/>
      <c r="IO1113" s="1"/>
      <c r="IP1113" s="1"/>
      <c r="IQ1113" s="1"/>
      <c r="IR1113" s="1"/>
      <c r="IS1113" s="1"/>
      <c r="IT1113" s="1"/>
      <c r="IU1113" s="1"/>
      <c r="IV1113" s="1"/>
      <c r="IW1113" s="1"/>
      <c r="IX1113" s="1"/>
      <c r="IY1113" s="1"/>
      <c r="IZ1113" s="1"/>
      <c r="JA1113" s="1"/>
      <c r="JB1113" s="1"/>
      <c r="JC1113" s="1"/>
      <c r="JD1113" s="1"/>
      <c r="JE1113" s="1"/>
      <c r="JF1113" s="1"/>
      <c r="JG1113" s="1"/>
      <c r="JH1113" s="1"/>
      <c r="JI1113" s="1"/>
      <c r="JJ1113" s="1"/>
      <c r="JK1113" s="1"/>
      <c r="JL1113" s="1"/>
      <c r="JM1113" s="1"/>
      <c r="JN1113" s="1"/>
      <c r="JO1113" s="1"/>
      <c r="JP1113" s="1"/>
      <c r="JQ1113" s="1"/>
      <c r="JR1113" s="1"/>
      <c r="JS1113" s="1"/>
      <c r="JT1113" s="1"/>
      <c r="JU1113" s="1"/>
      <c r="JV1113" s="1"/>
      <c r="JW1113" s="1"/>
      <c r="JX1113" s="1"/>
      <c r="JY1113" s="1"/>
      <c r="JZ1113" s="1"/>
      <c r="KA1113" s="1"/>
      <c r="KB1113" s="1"/>
      <c r="KC1113" s="1"/>
      <c r="KD1113" s="1"/>
      <c r="KE1113" s="1"/>
      <c r="KF1113" s="1"/>
      <c r="KG1113" s="1"/>
      <c r="KH1113" s="1"/>
      <c r="KI1113" s="1"/>
      <c r="KJ1113" s="1"/>
      <c r="KK1113" s="1"/>
      <c r="KL1113" s="1"/>
      <c r="KM1113" s="1"/>
      <c r="KN1113" s="1"/>
    </row>
  </sheetData>
  <mergeCells count="9209">
    <mergeCell ref="P907:P908"/>
    <mergeCell ref="P909:P910"/>
    <mergeCell ref="P911:P912"/>
    <mergeCell ref="P913:P914"/>
    <mergeCell ref="S907:S908"/>
    <mergeCell ref="S909:S910"/>
    <mergeCell ref="S911:S912"/>
    <mergeCell ref="S913:S914"/>
    <mergeCell ref="N899:N900"/>
    <mergeCell ref="O899:O900"/>
    <mergeCell ref="P899:P900"/>
    <mergeCell ref="R899:R900"/>
    <mergeCell ref="N901:N902"/>
    <mergeCell ref="O901:O902"/>
    <mergeCell ref="P901:P902"/>
    <mergeCell ref="R901:R902"/>
    <mergeCell ref="S899:S900"/>
    <mergeCell ref="S901:S902"/>
    <mergeCell ref="H909:H910"/>
    <mergeCell ref="I909:I910"/>
    <mergeCell ref="J909:J910"/>
    <mergeCell ref="H911:H912"/>
    <mergeCell ref="I911:I912"/>
    <mergeCell ref="J911:J912"/>
    <mergeCell ref="H913:H914"/>
    <mergeCell ref="I913:I914"/>
    <mergeCell ref="J913:J914"/>
    <mergeCell ref="M909:M910"/>
    <mergeCell ref="M911:M912"/>
    <mergeCell ref="M913:M914"/>
    <mergeCell ref="N907:N908"/>
    <mergeCell ref="O907:O908"/>
    <mergeCell ref="N909:N910"/>
    <mergeCell ref="O909:O910"/>
    <mergeCell ref="N911:N912"/>
    <mergeCell ref="O911:O912"/>
    <mergeCell ref="N913:N914"/>
    <mergeCell ref="O913:O914"/>
    <mergeCell ref="Q839:Q840"/>
    <mergeCell ref="R839:R840"/>
    <mergeCell ref="R772:R773"/>
    <mergeCell ref="Q749:Q750"/>
    <mergeCell ref="Q751:Q752"/>
    <mergeCell ref="Q753:Q754"/>
    <mergeCell ref="R749:R750"/>
    <mergeCell ref="R751:R752"/>
    <mergeCell ref="R753:R754"/>
    <mergeCell ref="Q819:Q820"/>
    <mergeCell ref="Q821:Q822"/>
    <mergeCell ref="Q823:Q824"/>
    <mergeCell ref="Q825:Q826"/>
    <mergeCell ref="R819:R820"/>
    <mergeCell ref="R821:R822"/>
    <mergeCell ref="R823:R824"/>
    <mergeCell ref="R825:R826"/>
    <mergeCell ref="Q833:Q834"/>
    <mergeCell ref="R833:R834"/>
    <mergeCell ref="R759:R760"/>
    <mergeCell ref="N782:N783"/>
    <mergeCell ref="O782:O783"/>
    <mergeCell ref="A768:A771"/>
    <mergeCell ref="B768:B771"/>
    <mergeCell ref="C768:C771"/>
    <mergeCell ref="D768:D771"/>
    <mergeCell ref="E768:E771"/>
    <mergeCell ref="F768:F771"/>
    <mergeCell ref="G768:G771"/>
    <mergeCell ref="H770:H771"/>
    <mergeCell ref="I770:I771"/>
    <mergeCell ref="J770:J771"/>
    <mergeCell ref="K770:K771"/>
    <mergeCell ref="L770:L771"/>
    <mergeCell ref="M770:M771"/>
    <mergeCell ref="N770:N771"/>
    <mergeCell ref="O770:O771"/>
    <mergeCell ref="P770:P771"/>
    <mergeCell ref="Q731:Q732"/>
    <mergeCell ref="R731:R732"/>
    <mergeCell ref="A782:A783"/>
    <mergeCell ref="B782:B783"/>
    <mergeCell ref="C782:C783"/>
    <mergeCell ref="D782:D783"/>
    <mergeCell ref="E782:E783"/>
    <mergeCell ref="F782:F783"/>
    <mergeCell ref="G782:G783"/>
    <mergeCell ref="Q778:Q779"/>
    <mergeCell ref="R778:R779"/>
    <mergeCell ref="Q772:Q773"/>
    <mergeCell ref="A729:A730"/>
    <mergeCell ref="B729:B730"/>
    <mergeCell ref="C729:C730"/>
    <mergeCell ref="D729:D730"/>
    <mergeCell ref="E729:E730"/>
    <mergeCell ref="F729:F730"/>
    <mergeCell ref="G729:G730"/>
    <mergeCell ref="H729:H730"/>
    <mergeCell ref="I729:I730"/>
    <mergeCell ref="J729:J730"/>
    <mergeCell ref="K729:K730"/>
    <mergeCell ref="L729:L730"/>
    <mergeCell ref="M729:M730"/>
    <mergeCell ref="R733:R734"/>
    <mergeCell ref="R737:R738"/>
    <mergeCell ref="A742:A743"/>
    <mergeCell ref="B742:B743"/>
    <mergeCell ref="C742:C743"/>
    <mergeCell ref="D742:D743"/>
    <mergeCell ref="N500:O500"/>
    <mergeCell ref="N501:O501"/>
    <mergeCell ref="N502:O502"/>
    <mergeCell ref="X98:X99"/>
    <mergeCell ref="W98:W99"/>
    <mergeCell ref="V98:V99"/>
    <mergeCell ref="G98:G104"/>
    <mergeCell ref="F98:F104"/>
    <mergeCell ref="E98:E104"/>
    <mergeCell ref="D98:D104"/>
    <mergeCell ref="C98:C104"/>
    <mergeCell ref="B98:B104"/>
    <mergeCell ref="J100:J101"/>
    <mergeCell ref="M100:M101"/>
    <mergeCell ref="H98:I101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T105:T106"/>
    <mergeCell ref="U105:U106"/>
    <mergeCell ref="V105:V106"/>
    <mergeCell ref="W105:W106"/>
    <mergeCell ref="W103:W104"/>
    <mergeCell ref="X103:X104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M39:M40"/>
    <mergeCell ref="J39:J40"/>
    <mergeCell ref="H17:H18"/>
    <mergeCell ref="I17:I18"/>
    <mergeCell ref="J17:J18"/>
    <mergeCell ref="M17:M18"/>
    <mergeCell ref="H19:H20"/>
    <mergeCell ref="I19:I20"/>
    <mergeCell ref="J19:J20"/>
    <mergeCell ref="M19:M20"/>
    <mergeCell ref="K19:K20"/>
    <mergeCell ref="L19:L2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A11:A16"/>
    <mergeCell ref="B11:B16"/>
    <mergeCell ref="C11:C16"/>
    <mergeCell ref="D11:D16"/>
    <mergeCell ref="E11:E16"/>
    <mergeCell ref="F11:F16"/>
    <mergeCell ref="G11:G16"/>
    <mergeCell ref="H11:H16"/>
    <mergeCell ref="I11:I16"/>
    <mergeCell ref="J11:J16"/>
    <mergeCell ref="K11:K16"/>
    <mergeCell ref="L11:L16"/>
    <mergeCell ref="M11:M16"/>
    <mergeCell ref="C17:C20"/>
    <mergeCell ref="D17:D20"/>
    <mergeCell ref="E17:E20"/>
    <mergeCell ref="F17:F20"/>
    <mergeCell ref="G17:G20"/>
    <mergeCell ref="A17:A18"/>
    <mergeCell ref="B17:B18"/>
    <mergeCell ref="K17:K18"/>
    <mergeCell ref="L17:L18"/>
    <mergeCell ref="AB56:AB57"/>
    <mergeCell ref="AE56:AE57"/>
    <mergeCell ref="AH56:AH57"/>
    <mergeCell ref="AK56:AK57"/>
    <mergeCell ref="AN56:AN57"/>
    <mergeCell ref="AQ56:AQ57"/>
    <mergeCell ref="AR56:AR57"/>
    <mergeCell ref="A64:I64"/>
    <mergeCell ref="AN50:AN51"/>
    <mergeCell ref="AQ50:AQ51"/>
    <mergeCell ref="J52:J53"/>
    <mergeCell ref="M52:M53"/>
    <mergeCell ref="P52:P53"/>
    <mergeCell ref="S52:S53"/>
    <mergeCell ref="V52:V53"/>
    <mergeCell ref="Y52:Y53"/>
    <mergeCell ref="AB52:AB53"/>
    <mergeCell ref="AE52:AE53"/>
    <mergeCell ref="AH52:AH53"/>
    <mergeCell ref="AK52:AK53"/>
    <mergeCell ref="AN52:AN53"/>
    <mergeCell ref="AQ52:AQ53"/>
    <mergeCell ref="J54:J55"/>
    <mergeCell ref="M54:M55"/>
    <mergeCell ref="P54:P55"/>
    <mergeCell ref="S54:S55"/>
    <mergeCell ref="V54:V55"/>
    <mergeCell ref="AB54:AB55"/>
    <mergeCell ref="AH54:AH55"/>
    <mergeCell ref="AN54:AN55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47:C47"/>
    <mergeCell ref="A48:I63"/>
    <mergeCell ref="J48:J49"/>
    <mergeCell ref="M48:M49"/>
    <mergeCell ref="P48:P49"/>
    <mergeCell ref="S48:S49"/>
    <mergeCell ref="V48:V49"/>
    <mergeCell ref="Y48:Y49"/>
    <mergeCell ref="AB48:AB49"/>
    <mergeCell ref="AE48:AE49"/>
    <mergeCell ref="AH48:AH49"/>
    <mergeCell ref="AK48:AK49"/>
    <mergeCell ref="AN48:AN49"/>
    <mergeCell ref="AQ48:AQ49"/>
    <mergeCell ref="J50:J51"/>
    <mergeCell ref="M50:M51"/>
    <mergeCell ref="P50:P51"/>
    <mergeCell ref="S50:S51"/>
    <mergeCell ref="V50:V51"/>
    <mergeCell ref="Y50:Y51"/>
    <mergeCell ref="AB50:AB51"/>
    <mergeCell ref="AE50:AE51"/>
    <mergeCell ref="AH50:AH51"/>
    <mergeCell ref="AK50:AK51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O35:AO36"/>
    <mergeCell ref="AP35:AP36"/>
    <mergeCell ref="AQ35:AQ36"/>
    <mergeCell ref="AR35:A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E35:AE36"/>
    <mergeCell ref="AF35:AF36"/>
    <mergeCell ref="AG35:AG36"/>
    <mergeCell ref="AH35:AH36"/>
    <mergeCell ref="AK35:AK36"/>
    <mergeCell ref="AL35:AL36"/>
    <mergeCell ref="AM35:AM36"/>
    <mergeCell ref="AN35:AN36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L35:L36"/>
    <mergeCell ref="M35:M36"/>
    <mergeCell ref="N35:N36"/>
    <mergeCell ref="O35:O36"/>
    <mergeCell ref="P35:P36"/>
    <mergeCell ref="Q35:Q36"/>
    <mergeCell ref="Q33:Q34"/>
    <mergeCell ref="R33:R34"/>
    <mergeCell ref="S33:S34"/>
    <mergeCell ref="T33:T34"/>
    <mergeCell ref="U33:U34"/>
    <mergeCell ref="R35:R36"/>
    <mergeCell ref="S35:S36"/>
    <mergeCell ref="AE29:AE30"/>
    <mergeCell ref="AF29:AF30"/>
    <mergeCell ref="AG29:AG30"/>
    <mergeCell ref="AH29:AH30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T29:T30"/>
    <mergeCell ref="U29:U30"/>
    <mergeCell ref="V29:V30"/>
    <mergeCell ref="Z29:Z30"/>
    <mergeCell ref="P31:P32"/>
    <mergeCell ref="Q31:Q32"/>
    <mergeCell ref="AI29:AI30"/>
    <mergeCell ref="AJ29:AJ30"/>
    <mergeCell ref="AQ33:AQ34"/>
    <mergeCell ref="AR33:AR34"/>
    <mergeCell ref="AO33:AO34"/>
    <mergeCell ref="AP33:AP34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O33:O34"/>
    <mergeCell ref="P33:P34"/>
    <mergeCell ref="W29:W30"/>
    <mergeCell ref="X29:X30"/>
    <mergeCell ref="Y29:Y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AP27:AP28"/>
    <mergeCell ref="AQ27:AQ28"/>
    <mergeCell ref="AR27:A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AN29:AN30"/>
    <mergeCell ref="AQ29:AQ30"/>
    <mergeCell ref="AR29:AR30"/>
    <mergeCell ref="AK29:AK30"/>
    <mergeCell ref="AL29:AL30"/>
    <mergeCell ref="AM29:AM30"/>
    <mergeCell ref="AA29:AA30"/>
    <mergeCell ref="AB29:AB30"/>
    <mergeCell ref="AC29:AC30"/>
    <mergeCell ref="AD29:AD30"/>
    <mergeCell ref="AQ25:AQ26"/>
    <mergeCell ref="AR25:A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AB27:AB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M28"/>
    <mergeCell ref="AN27:AN28"/>
    <mergeCell ref="AO27:AO28"/>
    <mergeCell ref="V25:V26"/>
    <mergeCell ref="Y25:Y26"/>
    <mergeCell ref="Z25:Z26"/>
    <mergeCell ref="AA25:AA26"/>
    <mergeCell ref="AB25:AB26"/>
    <mergeCell ref="AC25:AC26"/>
    <mergeCell ref="AD25:AD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AE25:AE26"/>
    <mergeCell ref="AF25:AF26"/>
    <mergeCell ref="U25:U26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Q21:AQ22"/>
    <mergeCell ref="AR21:AR22"/>
    <mergeCell ref="H23:H24"/>
    <mergeCell ref="I23:I24"/>
    <mergeCell ref="J23:J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K17:AK18"/>
    <mergeCell ref="AL17:AL18"/>
    <mergeCell ref="AM17:AM18"/>
    <mergeCell ref="AN17:AN18"/>
    <mergeCell ref="AO17:AO18"/>
    <mergeCell ref="AP17:AP18"/>
    <mergeCell ref="AQ17:AQ18"/>
    <mergeCell ref="AK11:AK12"/>
    <mergeCell ref="AL11:AL12"/>
    <mergeCell ref="AM11:AM12"/>
    <mergeCell ref="AN11:AN12"/>
    <mergeCell ref="AR17:AR18"/>
    <mergeCell ref="A21:A24"/>
    <mergeCell ref="B21:B24"/>
    <mergeCell ref="C21:C24"/>
    <mergeCell ref="D21:D24"/>
    <mergeCell ref="E21:E24"/>
    <mergeCell ref="F21:F24"/>
    <mergeCell ref="G21:G24"/>
    <mergeCell ref="H21:H22"/>
    <mergeCell ref="I21:I22"/>
    <mergeCell ref="J21:J22"/>
    <mergeCell ref="M21:M22"/>
    <mergeCell ref="N21:N22"/>
    <mergeCell ref="O21:O22"/>
    <mergeCell ref="P21:P22"/>
    <mergeCell ref="Q21:Q22"/>
    <mergeCell ref="R21:R22"/>
    <mergeCell ref="S21:S22"/>
    <mergeCell ref="AC21:AC22"/>
    <mergeCell ref="AD21:AD22"/>
    <mergeCell ref="AE21:AE22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I11:AI12"/>
    <mergeCell ref="AJ11:AJ12"/>
    <mergeCell ref="N13:N14"/>
    <mergeCell ref="O13:O14"/>
    <mergeCell ref="P13:P14"/>
    <mergeCell ref="S13:S14"/>
    <mergeCell ref="N15:N16"/>
    <mergeCell ref="O15:O16"/>
    <mergeCell ref="P15:P16"/>
    <mergeCell ref="S15:S16"/>
    <mergeCell ref="AE11:AE12"/>
    <mergeCell ref="AF11:AF12"/>
    <mergeCell ref="AG11:AG12"/>
    <mergeCell ref="AH11:AH12"/>
    <mergeCell ref="AE17:AE18"/>
    <mergeCell ref="AF17:AF18"/>
    <mergeCell ref="AG17:AG18"/>
    <mergeCell ref="AH17:AH18"/>
    <mergeCell ref="AI17:AI18"/>
    <mergeCell ref="AJ17:AJ18"/>
    <mergeCell ref="N17:N18"/>
    <mergeCell ref="AM9:AM10"/>
    <mergeCell ref="AN9:AN10"/>
    <mergeCell ref="AQ9:AQ10"/>
    <mergeCell ref="AR9:AR10"/>
    <mergeCell ref="AO11:AO12"/>
    <mergeCell ref="AP11:AP12"/>
    <mergeCell ref="AQ11:AQ12"/>
    <mergeCell ref="AR11:AR12"/>
    <mergeCell ref="N11:N12"/>
    <mergeCell ref="O11:O12"/>
    <mergeCell ref="P11:P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X9:X10"/>
    <mergeCell ref="Y9:Y10"/>
    <mergeCell ref="Z9:Z10"/>
    <mergeCell ref="AA9:AA10"/>
    <mergeCell ref="AB9:AB10"/>
    <mergeCell ref="AC9:AC10"/>
    <mergeCell ref="AD9:AD10"/>
    <mergeCell ref="A8:AQ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E1019:AE1020"/>
    <mergeCell ref="AE1021:AE1022"/>
    <mergeCell ref="AB1025:AB1026"/>
    <mergeCell ref="AE1023:AE1024"/>
    <mergeCell ref="AE1025:AE1026"/>
    <mergeCell ref="AB1011:AB1014"/>
    <mergeCell ref="AC1011:AC1014"/>
    <mergeCell ref="AD1011:AD1014"/>
    <mergeCell ref="AE1011:AE1014"/>
    <mergeCell ref="AA1007:AA1010"/>
    <mergeCell ref="Y1027:Y1030"/>
    <mergeCell ref="U1023:U1026"/>
    <mergeCell ref="S962:S965"/>
    <mergeCell ref="Z1027:Z1030"/>
    <mergeCell ref="AA1027:AA1030"/>
    <mergeCell ref="AB1027:AB1030"/>
    <mergeCell ref="AB1007:AB1008"/>
    <mergeCell ref="AB1009:AB1010"/>
    <mergeCell ref="AE1007:AE1008"/>
    <mergeCell ref="AE1009:AE1010"/>
    <mergeCell ref="Z1011:Z1014"/>
    <mergeCell ref="AA1011:AA1014"/>
    <mergeCell ref="Z999:Z1002"/>
    <mergeCell ref="AA999:AA1002"/>
    <mergeCell ref="AB999:AB1002"/>
    <mergeCell ref="Z1003:Z1006"/>
    <mergeCell ref="AA1003:AA1006"/>
    <mergeCell ref="AB1003:AB1006"/>
    <mergeCell ref="AE991:AE994"/>
    <mergeCell ref="AC1003:AC1006"/>
    <mergeCell ref="AD1003:AD1006"/>
    <mergeCell ref="AE1003:AE1006"/>
    <mergeCell ref="AB1067:AB1070"/>
    <mergeCell ref="Z1075:Z1078"/>
    <mergeCell ref="AA1075:AA1078"/>
    <mergeCell ref="AB1075:AB1078"/>
    <mergeCell ref="W1079:W1082"/>
    <mergeCell ref="S958:S961"/>
    <mergeCell ref="O1015:O1018"/>
    <mergeCell ref="O1019:O1022"/>
    <mergeCell ref="O1023:O1026"/>
    <mergeCell ref="O1027:O1030"/>
    <mergeCell ref="S1023:S1026"/>
    <mergeCell ref="R1027:R1030"/>
    <mergeCell ref="S1027:S1030"/>
    <mergeCell ref="T1003:T1006"/>
    <mergeCell ref="U1011:U1014"/>
    <mergeCell ref="T1011:T1014"/>
    <mergeCell ref="AB1021:AB1022"/>
    <mergeCell ref="T1039:T1042"/>
    <mergeCell ref="T1043:T1046"/>
    <mergeCell ref="U1043:U1046"/>
    <mergeCell ref="U1039:U1042"/>
    <mergeCell ref="T1019:T1022"/>
    <mergeCell ref="U1019:U1022"/>
    <mergeCell ref="T1023:T1026"/>
    <mergeCell ref="AB1043:AB1046"/>
    <mergeCell ref="X1067:X1070"/>
    <mergeCell ref="Y1067:Y1070"/>
    <mergeCell ref="AA1043:AA1046"/>
    <mergeCell ref="Z1067:Z1070"/>
    <mergeCell ref="AA1067:AA1070"/>
    <mergeCell ref="AA1055:AA1058"/>
    <mergeCell ref="X1075:X1078"/>
    <mergeCell ref="Y27:Y28"/>
    <mergeCell ref="Z27:Z28"/>
    <mergeCell ref="AA27:AA28"/>
    <mergeCell ref="U1003:U1006"/>
    <mergeCell ref="A1097:I1113"/>
    <mergeCell ref="P1097:P1098"/>
    <mergeCell ref="P1099:P1100"/>
    <mergeCell ref="P1101:P1102"/>
    <mergeCell ref="P1103:P1104"/>
    <mergeCell ref="P1105:P1106"/>
    <mergeCell ref="S1097:S1098"/>
    <mergeCell ref="S1099:S1100"/>
    <mergeCell ref="S1101:S1102"/>
    <mergeCell ref="S1103:S1104"/>
    <mergeCell ref="S1105:S1106"/>
    <mergeCell ref="M1105:M1106"/>
    <mergeCell ref="S978:S981"/>
    <mergeCell ref="S974:S977"/>
    <mergeCell ref="S970:S973"/>
    <mergeCell ref="S966:S969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M33:M34"/>
    <mergeCell ref="N33:N34"/>
    <mergeCell ref="Y1075:Y1078"/>
    <mergeCell ref="T1083:T1086"/>
    <mergeCell ref="AH1097:AH1098"/>
    <mergeCell ref="AK1097:AK1098"/>
    <mergeCell ref="AH1099:AH1100"/>
    <mergeCell ref="AH1101:AH1102"/>
    <mergeCell ref="AH1103:AH1104"/>
    <mergeCell ref="AH1105:AH1106"/>
    <mergeCell ref="AK1099:AK1100"/>
    <mergeCell ref="AK1101:AK1102"/>
    <mergeCell ref="AK1103:AK1104"/>
    <mergeCell ref="AK1105:AK1106"/>
    <mergeCell ref="AL1097:AM1113"/>
    <mergeCell ref="A1096:C1096"/>
    <mergeCell ref="AB1097:AB1098"/>
    <mergeCell ref="AE1097:AE1098"/>
    <mergeCell ref="AB1099:AB1100"/>
    <mergeCell ref="AB1101:AB1102"/>
    <mergeCell ref="AB1103:AB1104"/>
    <mergeCell ref="AB1105:AB1106"/>
    <mergeCell ref="AE1099:AE1100"/>
    <mergeCell ref="AE1101:AE1102"/>
    <mergeCell ref="AE1103:AE1104"/>
    <mergeCell ref="AE1105:AE1106"/>
    <mergeCell ref="V1097:V1098"/>
    <mergeCell ref="Y1097:Y1098"/>
    <mergeCell ref="V1099:V1100"/>
    <mergeCell ref="V1101:V1102"/>
    <mergeCell ref="V1103:V1104"/>
    <mergeCell ref="V1105:V1106"/>
    <mergeCell ref="Y1099:Y1100"/>
    <mergeCell ref="Y1101:Y1102"/>
    <mergeCell ref="Y1103:Y1104"/>
    <mergeCell ref="Y1105:Y1106"/>
    <mergeCell ref="AO1075:AO1078"/>
    <mergeCell ref="AP1075:AP1078"/>
    <mergeCell ref="AQ1075:AQ1078"/>
    <mergeCell ref="AR1075:AR1078"/>
    <mergeCell ref="AO1079:AO1082"/>
    <mergeCell ref="AO1083:AO1086"/>
    <mergeCell ref="AP1079:AP1082"/>
    <mergeCell ref="AP1083:AP1086"/>
    <mergeCell ref="AQ1079:AQ1082"/>
    <mergeCell ref="AQ1083:AQ1086"/>
    <mergeCell ref="AR1079:AR1082"/>
    <mergeCell ref="AR1083:AR1086"/>
    <mergeCell ref="AO1087:AO1090"/>
    <mergeCell ref="AP1087:AP1090"/>
    <mergeCell ref="AQ1087:AQ1090"/>
    <mergeCell ref="AR1087:AR1090"/>
    <mergeCell ref="AN1105:AN1106"/>
    <mergeCell ref="AQ1105:AQ1106"/>
    <mergeCell ref="AN1097:AN1098"/>
    <mergeCell ref="AQ1097:AQ1098"/>
    <mergeCell ref="AQ1099:AQ1100"/>
    <mergeCell ref="AN1099:AN1100"/>
    <mergeCell ref="AN1101:AN1102"/>
    <mergeCell ref="AN1103:AN1104"/>
    <mergeCell ref="AQ1101:AQ1102"/>
    <mergeCell ref="AQ1103:AQ1104"/>
    <mergeCell ref="AO1094:AO1095"/>
    <mergeCell ref="AP1094:AP1095"/>
    <mergeCell ref="AN1093:AN1095"/>
    <mergeCell ref="AQ1093:AQ1095"/>
    <mergeCell ref="AR1093:AR1095"/>
    <mergeCell ref="AR1063:AR1066"/>
    <mergeCell ref="AQ1063:AQ1066"/>
    <mergeCell ref="AR1067:AR1070"/>
    <mergeCell ref="AK1067:AK1070"/>
    <mergeCell ref="AL1067:AL1070"/>
    <mergeCell ref="AM1067:AM1070"/>
    <mergeCell ref="AN1067:AN1070"/>
    <mergeCell ref="AO1067:AO1070"/>
    <mergeCell ref="AP1067:AP1070"/>
    <mergeCell ref="AQ1067:AQ1070"/>
    <mergeCell ref="AK1071:AK1074"/>
    <mergeCell ref="AL1071:AL1074"/>
    <mergeCell ref="AM1071:AM1074"/>
    <mergeCell ref="AN1071:AN1074"/>
    <mergeCell ref="AO1071:AO1074"/>
    <mergeCell ref="AP1071:AP1074"/>
    <mergeCell ref="AQ1071:AQ1074"/>
    <mergeCell ref="AR1071:AR1074"/>
    <mergeCell ref="AP1063:AP1066"/>
    <mergeCell ref="AK1087:AK1090"/>
    <mergeCell ref="AL1087:AL1090"/>
    <mergeCell ref="AM1087:AM1090"/>
    <mergeCell ref="AN1087:AN1090"/>
    <mergeCell ref="AN1075:AN1078"/>
    <mergeCell ref="AN1079:AN1082"/>
    <mergeCell ref="AN1083:AN1086"/>
    <mergeCell ref="AI1083:AI1086"/>
    <mergeCell ref="AJ1083:AJ1086"/>
    <mergeCell ref="AK1083:AK1086"/>
    <mergeCell ref="AI1063:AI1066"/>
    <mergeCell ref="AJ1063:AJ1066"/>
    <mergeCell ref="AK1063:AK1066"/>
    <mergeCell ref="AL1063:AL1066"/>
    <mergeCell ref="AM1063:AM1066"/>
    <mergeCell ref="AL1079:AL1082"/>
    <mergeCell ref="AL1083:AL1086"/>
    <mergeCell ref="AM1075:AM1078"/>
    <mergeCell ref="AM1079:AM1082"/>
    <mergeCell ref="AM1083:AM1086"/>
    <mergeCell ref="AI1067:AI1070"/>
    <mergeCell ref="AJ1067:AJ1070"/>
    <mergeCell ref="AI1071:AI1074"/>
    <mergeCell ref="AI1075:AI1078"/>
    <mergeCell ref="AI1079:AI1082"/>
    <mergeCell ref="AJ1071:AJ1074"/>
    <mergeCell ref="AJ1075:AJ1078"/>
    <mergeCell ref="AJ1079:AJ1082"/>
    <mergeCell ref="AK1075:AK1078"/>
    <mergeCell ref="AK1079:AK1082"/>
    <mergeCell ref="AL1075:AL1078"/>
    <mergeCell ref="AQ1059:AQ1062"/>
    <mergeCell ref="AR1059:AR1062"/>
    <mergeCell ref="AR1091:AR1092"/>
    <mergeCell ref="AQ1091:AQ1092"/>
    <mergeCell ref="AK1091:AK1095"/>
    <mergeCell ref="AN1091:AN1092"/>
    <mergeCell ref="AF1091:AF1095"/>
    <mergeCell ref="AG1091:AG1095"/>
    <mergeCell ref="AH1091:AH1095"/>
    <mergeCell ref="AI1091:AI1095"/>
    <mergeCell ref="AJ1091:AJ1095"/>
    <mergeCell ref="AF1063:AF1066"/>
    <mergeCell ref="AF1067:AF1070"/>
    <mergeCell ref="AF1071:AF1074"/>
    <mergeCell ref="AG1063:AG1066"/>
    <mergeCell ref="AH1063:AH1066"/>
    <mergeCell ref="AG1067:AG1070"/>
    <mergeCell ref="AG1071:AG1074"/>
    <mergeCell ref="AF1075:AF1078"/>
    <mergeCell ref="AG1075:AG1078"/>
    <mergeCell ref="AH1067:AH1070"/>
    <mergeCell ref="AH1071:AH1074"/>
    <mergeCell ref="AH1075:AH1078"/>
    <mergeCell ref="AF1079:AF1082"/>
    <mergeCell ref="AG1079:AG1082"/>
    <mergeCell ref="AH1079:AH1082"/>
    <mergeCell ref="AF1083:AF1086"/>
    <mergeCell ref="AH1083:AH1086"/>
    <mergeCell ref="AF1087:AF1090"/>
    <mergeCell ref="AG1087:AG1090"/>
    <mergeCell ref="AH1087:AH1090"/>
    <mergeCell ref="AJ1087:AJ1090"/>
    <mergeCell ref="AQ1047:AQ1050"/>
    <mergeCell ref="AO1047:AO1050"/>
    <mergeCell ref="AP1047:AP1050"/>
    <mergeCell ref="AJ1051:AJ1054"/>
    <mergeCell ref="AK1051:AK1054"/>
    <mergeCell ref="AL1051:AL1054"/>
    <mergeCell ref="AM1051:AM1054"/>
    <mergeCell ref="AN1051:AN1054"/>
    <mergeCell ref="AO1051:AO1054"/>
    <mergeCell ref="AP1051:AP1054"/>
    <mergeCell ref="AQ1051:AQ1054"/>
    <mergeCell ref="AR1051:AR1054"/>
    <mergeCell ref="AJ1055:AJ1058"/>
    <mergeCell ref="AK1055:AK1058"/>
    <mergeCell ref="AL1055:AL1058"/>
    <mergeCell ref="AM1055:AM1058"/>
    <mergeCell ref="AN1055:AN1058"/>
    <mergeCell ref="AO1055:AO1058"/>
    <mergeCell ref="AP1055:AP1058"/>
    <mergeCell ref="AQ1055:AQ1058"/>
    <mergeCell ref="AR1055:AR1058"/>
    <mergeCell ref="AC1087:AC1090"/>
    <mergeCell ref="AC1091:AC1095"/>
    <mergeCell ref="AE1071:AE1074"/>
    <mergeCell ref="AE1075:AE1078"/>
    <mergeCell ref="AD1079:AD1082"/>
    <mergeCell ref="AD1083:AD1086"/>
    <mergeCell ref="AE1079:AE1082"/>
    <mergeCell ref="AD1087:AD1090"/>
    <mergeCell ref="AD1091:AD1095"/>
    <mergeCell ref="AE1091:AE1095"/>
    <mergeCell ref="AE1083:AE1086"/>
    <mergeCell ref="AE1087:AE1090"/>
    <mergeCell ref="AG1051:AG1054"/>
    <mergeCell ref="AH1051:AH1054"/>
    <mergeCell ref="AI1047:AI1050"/>
    <mergeCell ref="AF1055:AF1058"/>
    <mergeCell ref="AF1059:AF1062"/>
    <mergeCell ref="AG1055:AG1058"/>
    <mergeCell ref="AI1051:AI1054"/>
    <mergeCell ref="AI1055:AI1058"/>
    <mergeCell ref="AH1055:AH1058"/>
    <mergeCell ref="AG1059:AG1062"/>
    <mergeCell ref="AH1059:AH1062"/>
    <mergeCell ref="AI1059:AI1062"/>
    <mergeCell ref="AI1087:AI1090"/>
    <mergeCell ref="AC1071:AC1074"/>
    <mergeCell ref="AC1075:AC1078"/>
    <mergeCell ref="AD1071:AD1074"/>
    <mergeCell ref="AC1079:AC1082"/>
    <mergeCell ref="AG1083:AG1086"/>
    <mergeCell ref="AC1083:AC1086"/>
    <mergeCell ref="AD1075:AD1078"/>
    <mergeCell ref="AR1043:AR1046"/>
    <mergeCell ref="AC1047:AC1050"/>
    <mergeCell ref="AC1051:AC1054"/>
    <mergeCell ref="AC1055:AC1058"/>
    <mergeCell ref="AC1059:AC1062"/>
    <mergeCell ref="AC1063:AC1066"/>
    <mergeCell ref="AC1067:AC1070"/>
    <mergeCell ref="AD1047:AD1050"/>
    <mergeCell ref="AD1051:AD1054"/>
    <mergeCell ref="AE1047:AE1050"/>
    <mergeCell ref="AE1051:AE1054"/>
    <mergeCell ref="AD1055:AD1058"/>
    <mergeCell ref="AE1055:AE1058"/>
    <mergeCell ref="AD1059:AD1062"/>
    <mergeCell ref="AE1059:AE1062"/>
    <mergeCell ref="AD1063:AD1066"/>
    <mergeCell ref="AE1063:AE1066"/>
    <mergeCell ref="AD1067:AD1070"/>
    <mergeCell ref="AE1067:AE1070"/>
    <mergeCell ref="AF1047:AF1050"/>
    <mergeCell ref="AG1047:AG1050"/>
    <mergeCell ref="AH1047:AH1050"/>
    <mergeCell ref="AF1051:AF1054"/>
    <mergeCell ref="AJ1047:AJ1050"/>
    <mergeCell ref="AK1047:AK1050"/>
    <mergeCell ref="AL1047:AL1050"/>
    <mergeCell ref="AM1047:AM1050"/>
    <mergeCell ref="AN1047:AN1050"/>
    <mergeCell ref="AJ1059:AJ1062"/>
    <mergeCell ref="AK1059:AK1062"/>
    <mergeCell ref="AL1059:AL1062"/>
    <mergeCell ref="AR1047:AR1050"/>
    <mergeCell ref="AQ1031:AQ1034"/>
    <mergeCell ref="AR1031:AR1034"/>
    <mergeCell ref="AH1035:AH1038"/>
    <mergeCell ref="AH1039:AH1042"/>
    <mergeCell ref="AH1043:AH1046"/>
    <mergeCell ref="AN1035:AN1038"/>
    <mergeCell ref="AN1039:AN1040"/>
    <mergeCell ref="AN1041:AN1042"/>
    <mergeCell ref="AQ1039:AQ1040"/>
    <mergeCell ref="AQ1041:AQ1042"/>
    <mergeCell ref="AK1039:AK1042"/>
    <mergeCell ref="AJ1039:AJ1042"/>
    <mergeCell ref="AI1039:AI1042"/>
    <mergeCell ref="AI1035:AI1038"/>
    <mergeCell ref="AJ1035:AJ1038"/>
    <mergeCell ref="AK1035:AK1038"/>
    <mergeCell ref="AL1035:AL1038"/>
    <mergeCell ref="AM1035:AM1038"/>
    <mergeCell ref="AO1035:AO1038"/>
    <mergeCell ref="AP1035:AP1038"/>
    <mergeCell ref="AQ1035:AQ1038"/>
    <mergeCell ref="AR1035:AR1038"/>
    <mergeCell ref="AR1039:AR1042"/>
    <mergeCell ref="AI1043:AI1046"/>
    <mergeCell ref="AJ1043:AJ1046"/>
    <mergeCell ref="AK1043:AK1046"/>
    <mergeCell ref="AL1043:AL1046"/>
    <mergeCell ref="AM1043:AM1046"/>
    <mergeCell ref="AN1043:AN1046"/>
    <mergeCell ref="AO1043:AO1046"/>
    <mergeCell ref="AP1043:AP1046"/>
    <mergeCell ref="AQ1043:AQ1046"/>
    <mergeCell ref="AR1015:AR1018"/>
    <mergeCell ref="AQ1019:AQ1022"/>
    <mergeCell ref="AR1019:AR1022"/>
    <mergeCell ref="AP1023:AP1026"/>
    <mergeCell ref="AQ1023:AQ1026"/>
    <mergeCell ref="AR1023:AR1026"/>
    <mergeCell ref="AK1027:AK1030"/>
    <mergeCell ref="AN1027:AN1028"/>
    <mergeCell ref="AN1029:AN1030"/>
    <mergeCell ref="AQ1027:AQ1028"/>
    <mergeCell ref="AQ1029:AQ1030"/>
    <mergeCell ref="AR1027:AR1030"/>
    <mergeCell ref="AM1027:AM1030"/>
    <mergeCell ref="AL1027:AL1030"/>
    <mergeCell ref="AL1011:AL1014"/>
    <mergeCell ref="AK1015:AK1018"/>
    <mergeCell ref="AL1015:AL1018"/>
    <mergeCell ref="AM1011:AM1014"/>
    <mergeCell ref="AM1015:AM1018"/>
    <mergeCell ref="AN1011:AN1014"/>
    <mergeCell ref="AN1015:AN1018"/>
    <mergeCell ref="AM1019:AM1022"/>
    <mergeCell ref="AL1023:AL1026"/>
    <mergeCell ref="AM1023:AM1026"/>
    <mergeCell ref="AN1019:AN1022"/>
    <mergeCell ref="AN1023:AN1026"/>
    <mergeCell ref="AQ1015:AQ1018"/>
    <mergeCell ref="AH1031:AH1034"/>
    <mergeCell ref="AI1031:AI1034"/>
    <mergeCell ref="AJ1031:AJ1034"/>
    <mergeCell ref="AK1031:AK1034"/>
    <mergeCell ref="AL1031:AL1034"/>
    <mergeCell ref="AM1031:AM1034"/>
    <mergeCell ref="AN1031:AN1034"/>
    <mergeCell ref="AH1027:AH1030"/>
    <mergeCell ref="AI1027:AI1030"/>
    <mergeCell ref="AJ1027:AJ1030"/>
    <mergeCell ref="AK1019:AK1022"/>
    <mergeCell ref="AK1023:AK1026"/>
    <mergeCell ref="AL1019:AL1022"/>
    <mergeCell ref="AP1019:AP1022"/>
    <mergeCell ref="AP1031:AP1034"/>
    <mergeCell ref="AP1059:AP1062"/>
    <mergeCell ref="AC1039:AC1042"/>
    <mergeCell ref="AD1039:AD1042"/>
    <mergeCell ref="AE1039:AE1042"/>
    <mergeCell ref="AF1039:AF1042"/>
    <mergeCell ref="AC1043:AC1046"/>
    <mergeCell ref="AD1043:AD1046"/>
    <mergeCell ref="AE1043:AE1046"/>
    <mergeCell ref="AF1043:AF1046"/>
    <mergeCell ref="AF1019:AF1022"/>
    <mergeCell ref="AG1019:AG1022"/>
    <mergeCell ref="AF1023:AF1026"/>
    <mergeCell ref="AG1023:AG1026"/>
    <mergeCell ref="AC1027:AC1030"/>
    <mergeCell ref="AD1027:AD1030"/>
    <mergeCell ref="AE1027:AE1030"/>
    <mergeCell ref="AF1027:AF1030"/>
    <mergeCell ref="AK1003:AK1006"/>
    <mergeCell ref="AL1003:AL1006"/>
    <mergeCell ref="AM1003:AM1006"/>
    <mergeCell ref="AN1003:AN1006"/>
    <mergeCell ref="AO1003:AO1006"/>
    <mergeCell ref="AP1003:AP1006"/>
    <mergeCell ref="AQ1003:AQ1006"/>
    <mergeCell ref="AR1003:AR1006"/>
    <mergeCell ref="AK995:AK998"/>
    <mergeCell ref="AL995:AL998"/>
    <mergeCell ref="AM995:AM998"/>
    <mergeCell ref="AN995:AN998"/>
    <mergeCell ref="AK1007:AK1010"/>
    <mergeCell ref="AK1011:AK1014"/>
    <mergeCell ref="AL1007:AL1010"/>
    <mergeCell ref="AM1007:AM1010"/>
    <mergeCell ref="AN1007:AN1010"/>
    <mergeCell ref="AL999:AL1002"/>
    <mergeCell ref="AN999:AN1002"/>
    <mergeCell ref="AO999:AO1002"/>
    <mergeCell ref="AP999:AP1002"/>
    <mergeCell ref="AR999:AR1002"/>
    <mergeCell ref="AQ999:AQ1002"/>
    <mergeCell ref="X1091:X1095"/>
    <mergeCell ref="Y1091:Y1095"/>
    <mergeCell ref="X1079:X1082"/>
    <mergeCell ref="Y1079:Y1082"/>
    <mergeCell ref="X1083:X1086"/>
    <mergeCell ref="Y1083:Y1086"/>
    <mergeCell ref="X1087:X1090"/>
    <mergeCell ref="Y1087:Y1090"/>
    <mergeCell ref="Z1079:Z1082"/>
    <mergeCell ref="Z1083:Z1086"/>
    <mergeCell ref="AA1079:AA1082"/>
    <mergeCell ref="AB1079:AB1082"/>
    <mergeCell ref="AA1083:AA1086"/>
    <mergeCell ref="Z1087:Z1090"/>
    <mergeCell ref="Z1091:Z1095"/>
    <mergeCell ref="AA1087:AA1090"/>
    <mergeCell ref="AA1091:AA1095"/>
    <mergeCell ref="AB1083:AB1086"/>
    <mergeCell ref="AB1087:AB1090"/>
    <mergeCell ref="AB1091:AB1095"/>
    <mergeCell ref="X1071:X1074"/>
    <mergeCell ref="Y1071:Y1074"/>
    <mergeCell ref="Z1071:Z1074"/>
    <mergeCell ref="AA1071:AA1074"/>
    <mergeCell ref="AB1071:AB1074"/>
    <mergeCell ref="Z1051:Z1054"/>
    <mergeCell ref="Y1055:Y1058"/>
    <mergeCell ref="Z1055:Z1058"/>
    <mergeCell ref="W1059:W1062"/>
    <mergeCell ref="X1059:X1062"/>
    <mergeCell ref="Y1059:Y1062"/>
    <mergeCell ref="Z1059:Z1062"/>
    <mergeCell ref="W1063:W1066"/>
    <mergeCell ref="X1063:X1066"/>
    <mergeCell ref="Z1063:Z1066"/>
    <mergeCell ref="AO1007:AO1010"/>
    <mergeCell ref="AO1011:AO1014"/>
    <mergeCell ref="AO1015:AO1018"/>
    <mergeCell ref="AO1019:AO1022"/>
    <mergeCell ref="AO1023:AO1026"/>
    <mergeCell ref="AO1031:AO1034"/>
    <mergeCell ref="AM1059:AM1062"/>
    <mergeCell ref="AN1059:AN1062"/>
    <mergeCell ref="AO1059:AO1062"/>
    <mergeCell ref="AN1063:AN1066"/>
    <mergeCell ref="AO1063:AO1066"/>
    <mergeCell ref="AC1035:AC1038"/>
    <mergeCell ref="AD1035:AD1038"/>
    <mergeCell ref="AE1035:AE1038"/>
    <mergeCell ref="AF1035:AF1038"/>
    <mergeCell ref="AB1039:AB1042"/>
    <mergeCell ref="W1067:W1070"/>
    <mergeCell ref="AB1055:AB1058"/>
    <mergeCell ref="AA1059:AA1062"/>
    <mergeCell ref="AB1059:AB1062"/>
    <mergeCell ref="AA1063:AA1066"/>
    <mergeCell ref="AB1063:AB1066"/>
    <mergeCell ref="AG1027:AG1030"/>
    <mergeCell ref="AA1019:AA1022"/>
    <mergeCell ref="AA1023:AA1026"/>
    <mergeCell ref="AA1047:AA1050"/>
    <mergeCell ref="AB1047:AB1050"/>
    <mergeCell ref="AA1051:AA1054"/>
    <mergeCell ref="AB1051:AB1054"/>
    <mergeCell ref="Z1031:Z1034"/>
    <mergeCell ref="AA1031:AA1034"/>
    <mergeCell ref="AB1031:AB1034"/>
    <mergeCell ref="AC1031:AC1034"/>
    <mergeCell ref="AD1031:AD1034"/>
    <mergeCell ref="AE1031:AE1034"/>
    <mergeCell ref="AF1031:AF1034"/>
    <mergeCell ref="AG1031:AG1034"/>
    <mergeCell ref="Z1035:Z1038"/>
    <mergeCell ref="Z1039:Z1042"/>
    <mergeCell ref="Z1043:Z1046"/>
    <mergeCell ref="Z1047:Z1050"/>
    <mergeCell ref="AG1035:AG1038"/>
    <mergeCell ref="AG1039:AG1042"/>
    <mergeCell ref="AG1043:AG1046"/>
    <mergeCell ref="AA1035:AA1038"/>
    <mergeCell ref="AA1039:AA1042"/>
    <mergeCell ref="AB1035:AB1038"/>
    <mergeCell ref="AB1019:AB1020"/>
    <mergeCell ref="Z1019:Z1022"/>
    <mergeCell ref="AH1019:AH1022"/>
    <mergeCell ref="AI1019:AI1022"/>
    <mergeCell ref="AJ1019:AJ1022"/>
    <mergeCell ref="AH1023:AH1026"/>
    <mergeCell ref="AI1023:AI1026"/>
    <mergeCell ref="AJ1023:AJ1026"/>
    <mergeCell ref="AI1003:AI1006"/>
    <mergeCell ref="AJ1003:AJ1006"/>
    <mergeCell ref="AH1007:AH1010"/>
    <mergeCell ref="AI1007:AI1010"/>
    <mergeCell ref="AJ1007:AJ1010"/>
    <mergeCell ref="AP1007:AP1010"/>
    <mergeCell ref="AQ1007:AQ1010"/>
    <mergeCell ref="AR1007:AR1010"/>
    <mergeCell ref="AI1011:AI1014"/>
    <mergeCell ref="AJ1011:AJ1014"/>
    <mergeCell ref="Z1015:Z1018"/>
    <mergeCell ref="AA1015:AA1018"/>
    <mergeCell ref="AB1015:AB1018"/>
    <mergeCell ref="AC1015:AC1018"/>
    <mergeCell ref="AD1015:AD1018"/>
    <mergeCell ref="AE1015:AE1018"/>
    <mergeCell ref="AF1015:AF1018"/>
    <mergeCell ref="AG1015:AG1018"/>
    <mergeCell ref="AH1015:AH1018"/>
    <mergeCell ref="AI1015:AI1018"/>
    <mergeCell ref="AJ1015:AJ1018"/>
    <mergeCell ref="AP1011:AP1014"/>
    <mergeCell ref="AQ1011:AQ1014"/>
    <mergeCell ref="AR1011:AR1014"/>
    <mergeCell ref="AP1015:AP1018"/>
    <mergeCell ref="Z1007:Z1010"/>
    <mergeCell ref="AR987:AR990"/>
    <mergeCell ref="AG991:AG994"/>
    <mergeCell ref="AH991:AH994"/>
    <mergeCell ref="AI991:AI994"/>
    <mergeCell ref="AJ991:AJ994"/>
    <mergeCell ref="AK991:AK994"/>
    <mergeCell ref="AL991:AL994"/>
    <mergeCell ref="AM991:AM994"/>
    <mergeCell ref="AN991:AN994"/>
    <mergeCell ref="AO991:AO994"/>
    <mergeCell ref="AP991:AP994"/>
    <mergeCell ref="AQ991:AQ994"/>
    <mergeCell ref="AR991:AR994"/>
    <mergeCell ref="AG995:AG998"/>
    <mergeCell ref="AG999:AG1002"/>
    <mergeCell ref="AH995:AH998"/>
    <mergeCell ref="AH999:AH1002"/>
    <mergeCell ref="AI995:AI998"/>
    <mergeCell ref="AJ995:AJ998"/>
    <mergeCell ref="AI999:AI1002"/>
    <mergeCell ref="AR974:AR977"/>
    <mergeCell ref="AI978:AI981"/>
    <mergeCell ref="AJ978:AJ981"/>
    <mergeCell ref="AK978:AK981"/>
    <mergeCell ref="AL978:AL981"/>
    <mergeCell ref="AM978:AM981"/>
    <mergeCell ref="AN978:AN981"/>
    <mergeCell ref="AP978:AP981"/>
    <mergeCell ref="AO978:AO981"/>
    <mergeCell ref="AQ978:AQ981"/>
    <mergeCell ref="AR978:AR981"/>
    <mergeCell ref="AI983:AI986"/>
    <mergeCell ref="AJ983:AJ986"/>
    <mergeCell ref="AK983:AK986"/>
    <mergeCell ref="AL983:AL986"/>
    <mergeCell ref="AM983:AM986"/>
    <mergeCell ref="AN983:AN986"/>
    <mergeCell ref="AO983:AO986"/>
    <mergeCell ref="AP983:AP986"/>
    <mergeCell ref="AQ983:AQ986"/>
    <mergeCell ref="AR958:AR961"/>
    <mergeCell ref="AL962:AL965"/>
    <mergeCell ref="AM962:AM965"/>
    <mergeCell ref="AN962:AN965"/>
    <mergeCell ref="AO962:AO965"/>
    <mergeCell ref="AP962:AP965"/>
    <mergeCell ref="AQ962:AQ965"/>
    <mergeCell ref="AR962:AR965"/>
    <mergeCell ref="AL966:AL969"/>
    <mergeCell ref="AM966:AM969"/>
    <mergeCell ref="AN966:AN969"/>
    <mergeCell ref="AO966:AO969"/>
    <mergeCell ref="AP966:AP969"/>
    <mergeCell ref="AQ966:AQ969"/>
    <mergeCell ref="AR966:AR969"/>
    <mergeCell ref="AI974:AI977"/>
    <mergeCell ref="AI958:AI961"/>
    <mergeCell ref="AJ958:AJ961"/>
    <mergeCell ref="AK958:AK961"/>
    <mergeCell ref="AL958:AL961"/>
    <mergeCell ref="AI962:AI965"/>
    <mergeCell ref="AI966:AI969"/>
    <mergeCell ref="AJ962:AJ965"/>
    <mergeCell ref="AJ966:AJ969"/>
    <mergeCell ref="AK962:AK965"/>
    <mergeCell ref="AK966:AK969"/>
    <mergeCell ref="AM958:AM961"/>
    <mergeCell ref="AN958:AN961"/>
    <mergeCell ref="AO958:AO961"/>
    <mergeCell ref="AP958:AP961"/>
    <mergeCell ref="AQ958:AQ961"/>
    <mergeCell ref="AM974:AM977"/>
    <mergeCell ref="AN970:AN973"/>
    <mergeCell ref="AN974:AN977"/>
    <mergeCell ref="AO970:AO973"/>
    <mergeCell ref="AP970:AP973"/>
    <mergeCell ref="AO974:AO977"/>
    <mergeCell ref="AQ970:AQ973"/>
    <mergeCell ref="AR970:AR973"/>
    <mergeCell ref="Z1023:Z1026"/>
    <mergeCell ref="AB1023:AB1024"/>
    <mergeCell ref="AP974:AP977"/>
    <mergeCell ref="AQ974:AQ977"/>
    <mergeCell ref="AF987:AF990"/>
    <mergeCell ref="AF991:AF994"/>
    <mergeCell ref="AG987:AG990"/>
    <mergeCell ref="AH987:AH990"/>
    <mergeCell ref="AI987:AI990"/>
    <mergeCell ref="AJ987:AJ990"/>
    <mergeCell ref="AK987:AK990"/>
    <mergeCell ref="AL987:AL990"/>
    <mergeCell ref="AM987:AM990"/>
    <mergeCell ref="AN987:AN990"/>
    <mergeCell ref="AO987:AO990"/>
    <mergeCell ref="AP987:AP990"/>
    <mergeCell ref="AR983:AR986"/>
    <mergeCell ref="AJ999:AJ1002"/>
    <mergeCell ref="AO995:AO998"/>
    <mergeCell ref="AP995:AP998"/>
    <mergeCell ref="AQ995:AQ998"/>
    <mergeCell ref="AR995:AR998"/>
    <mergeCell ref="AK999:AK1002"/>
    <mergeCell ref="AM999:AM1002"/>
    <mergeCell ref="AQ987:AQ990"/>
    <mergeCell ref="AG958:AG961"/>
    <mergeCell ref="AH958:AH961"/>
    <mergeCell ref="AG962:AG965"/>
    <mergeCell ref="AH970:AH971"/>
    <mergeCell ref="AH972:AH973"/>
    <mergeCell ref="AH966:AH969"/>
    <mergeCell ref="AH962:AH965"/>
    <mergeCell ref="AG966:AG969"/>
    <mergeCell ref="AG974:AG977"/>
    <mergeCell ref="AG978:AG981"/>
    <mergeCell ref="AH974:AH977"/>
    <mergeCell ref="AH983:AH986"/>
    <mergeCell ref="AF995:AF998"/>
    <mergeCell ref="AF999:AF1002"/>
    <mergeCell ref="AF1003:AF1006"/>
    <mergeCell ref="AF1011:AF1014"/>
    <mergeCell ref="AG1011:AG1014"/>
    <mergeCell ref="AH1011:AH1014"/>
    <mergeCell ref="AG1003:AG1006"/>
    <mergeCell ref="AF1007:AF1010"/>
    <mergeCell ref="AG1007:AG1010"/>
    <mergeCell ref="AH1003:AH1006"/>
    <mergeCell ref="AF982:AG982"/>
    <mergeCell ref="AH978:AH981"/>
    <mergeCell ref="AF970:AF971"/>
    <mergeCell ref="AG970:AG971"/>
    <mergeCell ref="AF972:AF973"/>
    <mergeCell ref="AG972:AG973"/>
    <mergeCell ref="AF962:AF965"/>
    <mergeCell ref="AF958:AF961"/>
    <mergeCell ref="AK970:AK971"/>
    <mergeCell ref="AK972:AK973"/>
    <mergeCell ref="AJ974:AJ977"/>
    <mergeCell ref="AK974:AK977"/>
    <mergeCell ref="AL970:AL973"/>
    <mergeCell ref="AM970:AM973"/>
    <mergeCell ref="AL974:AL977"/>
    <mergeCell ref="T1067:T1070"/>
    <mergeCell ref="U1067:U1070"/>
    <mergeCell ref="V1067:V1070"/>
    <mergeCell ref="T1071:T1074"/>
    <mergeCell ref="U1071:U1074"/>
    <mergeCell ref="V1071:V1074"/>
    <mergeCell ref="T1075:T1078"/>
    <mergeCell ref="U1075:U1078"/>
    <mergeCell ref="V1075:V1078"/>
    <mergeCell ref="T1079:T1082"/>
    <mergeCell ref="U1079:U1082"/>
    <mergeCell ref="V1079:V1082"/>
    <mergeCell ref="X1051:X1054"/>
    <mergeCell ref="X1055:X1058"/>
    <mergeCell ref="Y1051:Y1054"/>
    <mergeCell ref="X1047:X1050"/>
    <mergeCell ref="Y1047:Y1050"/>
    <mergeCell ref="Y1063:Y1066"/>
    <mergeCell ref="T1035:T1038"/>
    <mergeCell ref="U1035:U1038"/>
    <mergeCell ref="V1027:V1030"/>
    <mergeCell ref="W1023:W1026"/>
    <mergeCell ref="X1023:X1026"/>
    <mergeCell ref="Y1023:Y1026"/>
    <mergeCell ref="V1031:V1034"/>
    <mergeCell ref="V1083:V1086"/>
    <mergeCell ref="T1087:T1090"/>
    <mergeCell ref="T1091:T1095"/>
    <mergeCell ref="V1087:V1090"/>
    <mergeCell ref="U1087:U1090"/>
    <mergeCell ref="U1091:U1095"/>
    <mergeCell ref="V1091:V1095"/>
    <mergeCell ref="T1047:T1050"/>
    <mergeCell ref="U1047:U1050"/>
    <mergeCell ref="V1047:V1050"/>
    <mergeCell ref="T1051:T1054"/>
    <mergeCell ref="U1051:U1054"/>
    <mergeCell ref="V1051:V1054"/>
    <mergeCell ref="T1055:T1058"/>
    <mergeCell ref="W1051:W1054"/>
    <mergeCell ref="W1055:W1058"/>
    <mergeCell ref="T1059:T1062"/>
    <mergeCell ref="U1055:U1058"/>
    <mergeCell ref="T1063:T1066"/>
    <mergeCell ref="U1059:U1062"/>
    <mergeCell ref="V1055:V1058"/>
    <mergeCell ref="V1059:V1062"/>
    <mergeCell ref="U1063:U1066"/>
    <mergeCell ref="V1063:V1066"/>
    <mergeCell ref="W1047:W1050"/>
    <mergeCell ref="W1071:W1074"/>
    <mergeCell ref="W1075:W1078"/>
    <mergeCell ref="W1083:W1086"/>
    <mergeCell ref="W1087:W1090"/>
    <mergeCell ref="W1091:W1095"/>
    <mergeCell ref="U1083:U1086"/>
    <mergeCell ref="V1035:V1038"/>
    <mergeCell ref="V1039:V1042"/>
    <mergeCell ref="V1043:V1046"/>
    <mergeCell ref="W1031:W1034"/>
    <mergeCell ref="X1031:X1034"/>
    <mergeCell ref="Y1031:Y1034"/>
    <mergeCell ref="W1035:W1038"/>
    <mergeCell ref="X1035:X1038"/>
    <mergeCell ref="Y1035:Y1038"/>
    <mergeCell ref="W1039:W1042"/>
    <mergeCell ref="W1043:W1046"/>
    <mergeCell ref="X1039:X1042"/>
    <mergeCell ref="X1043:X1046"/>
    <mergeCell ref="Y1039:Y1042"/>
    <mergeCell ref="Y1043:Y1046"/>
    <mergeCell ref="V1005:V1006"/>
    <mergeCell ref="Y1011:Y1012"/>
    <mergeCell ref="V1019:V1022"/>
    <mergeCell ref="W1019:W1022"/>
    <mergeCell ref="X1019:X1022"/>
    <mergeCell ref="Y1019:Y1022"/>
    <mergeCell ref="V1023:V1026"/>
    <mergeCell ref="T1027:T1030"/>
    <mergeCell ref="U1027:U1030"/>
    <mergeCell ref="T1031:T1034"/>
    <mergeCell ref="U1031:U1034"/>
    <mergeCell ref="T1015:T1018"/>
    <mergeCell ref="U1015:U1018"/>
    <mergeCell ref="V1015:V1018"/>
    <mergeCell ref="W1015:W1018"/>
    <mergeCell ref="X1015:X1018"/>
    <mergeCell ref="Y1015:Y1018"/>
    <mergeCell ref="T1007:T1010"/>
    <mergeCell ref="U1007:U1010"/>
    <mergeCell ref="V1007:V1010"/>
    <mergeCell ref="W1007:W1010"/>
    <mergeCell ref="X1007:X1010"/>
    <mergeCell ref="Y1007:Y1010"/>
    <mergeCell ref="Y1013:Y1014"/>
    <mergeCell ref="V1011:V1012"/>
    <mergeCell ref="V1013:V1014"/>
    <mergeCell ref="W1027:W1030"/>
    <mergeCell ref="X1027:X1030"/>
    <mergeCell ref="U995:U998"/>
    <mergeCell ref="V995:V998"/>
    <mergeCell ref="W995:W998"/>
    <mergeCell ref="X995:X998"/>
    <mergeCell ref="Y995:Y998"/>
    <mergeCell ref="Z995:Z998"/>
    <mergeCell ref="AA995:AA998"/>
    <mergeCell ref="AB995:AB998"/>
    <mergeCell ref="AC995:AC998"/>
    <mergeCell ref="AD995:AD998"/>
    <mergeCell ref="AE995:AE998"/>
    <mergeCell ref="W991:W994"/>
    <mergeCell ref="X991:X994"/>
    <mergeCell ref="Y991:Y994"/>
    <mergeCell ref="Z991:Z994"/>
    <mergeCell ref="AA991:AA994"/>
    <mergeCell ref="AB991:AB994"/>
    <mergeCell ref="AC991:AC994"/>
    <mergeCell ref="AD991:AD994"/>
    <mergeCell ref="V991:V994"/>
    <mergeCell ref="Y1003:Y1004"/>
    <mergeCell ref="Y1005:Y1006"/>
    <mergeCell ref="V1003:V1004"/>
    <mergeCell ref="T999:T1002"/>
    <mergeCell ref="U999:U1002"/>
    <mergeCell ref="V999:V1002"/>
    <mergeCell ref="W999:W1002"/>
    <mergeCell ref="X999:X1002"/>
    <mergeCell ref="Y999:Y1002"/>
    <mergeCell ref="AC999:AC1002"/>
    <mergeCell ref="AD999:AD1002"/>
    <mergeCell ref="AE999:AE1002"/>
    <mergeCell ref="AF983:AF986"/>
    <mergeCell ref="AG983:AG986"/>
    <mergeCell ref="AF978:AF981"/>
    <mergeCell ref="AF974:AF977"/>
    <mergeCell ref="AF966:AF969"/>
    <mergeCell ref="T987:T990"/>
    <mergeCell ref="T991:T994"/>
    <mergeCell ref="T995:T998"/>
    <mergeCell ref="U987:U990"/>
    <mergeCell ref="V987:V990"/>
    <mergeCell ref="W987:W990"/>
    <mergeCell ref="X987:X990"/>
    <mergeCell ref="Y987:Y990"/>
    <mergeCell ref="Z987:Z990"/>
    <mergeCell ref="AA987:AA990"/>
    <mergeCell ref="AB987:AB990"/>
    <mergeCell ref="AC987:AC990"/>
    <mergeCell ref="AD987:AD990"/>
    <mergeCell ref="AE987:AE990"/>
    <mergeCell ref="U991:U994"/>
    <mergeCell ref="AC974:AC977"/>
    <mergeCell ref="AD974:AD977"/>
    <mergeCell ref="AE974:AE977"/>
    <mergeCell ref="U978:U981"/>
    <mergeCell ref="V978:V981"/>
    <mergeCell ref="W978:W981"/>
    <mergeCell ref="X978:X981"/>
    <mergeCell ref="Y978:Y981"/>
    <mergeCell ref="Z978:Z981"/>
    <mergeCell ref="AA978:AA981"/>
    <mergeCell ref="T983:T986"/>
    <mergeCell ref="U983:U986"/>
    <mergeCell ref="V983:V986"/>
    <mergeCell ref="W983:W986"/>
    <mergeCell ref="X983:X986"/>
    <mergeCell ref="Y983:Y986"/>
    <mergeCell ref="Z983:Z986"/>
    <mergeCell ref="AA983:AA986"/>
    <mergeCell ref="AE978:AE979"/>
    <mergeCell ref="AE980:AE981"/>
    <mergeCell ref="AB983:AB984"/>
    <mergeCell ref="AB978:AB979"/>
    <mergeCell ref="AB985:AB986"/>
    <mergeCell ref="AE983:AE984"/>
    <mergeCell ref="AE985:AE986"/>
    <mergeCell ref="AB980:AB981"/>
    <mergeCell ref="Y966:Y969"/>
    <mergeCell ref="U970:U973"/>
    <mergeCell ref="V970:V973"/>
    <mergeCell ref="U974:U977"/>
    <mergeCell ref="Z962:Z965"/>
    <mergeCell ref="AA962:AA965"/>
    <mergeCell ref="AB962:AB965"/>
    <mergeCell ref="AC962:AC965"/>
    <mergeCell ref="AD962:AD965"/>
    <mergeCell ref="AE962:AE965"/>
    <mergeCell ref="Z966:Z969"/>
    <mergeCell ref="AA966:AA969"/>
    <mergeCell ref="AB966:AB969"/>
    <mergeCell ref="AC966:AC969"/>
    <mergeCell ref="AD966:AD969"/>
    <mergeCell ref="AE966:AE969"/>
    <mergeCell ref="W970:W973"/>
    <mergeCell ref="X970:X973"/>
    <mergeCell ref="Y970:Y973"/>
    <mergeCell ref="Z970:Z973"/>
    <mergeCell ref="V974:V977"/>
    <mergeCell ref="W974:W977"/>
    <mergeCell ref="X974:X977"/>
    <mergeCell ref="Y974:Y977"/>
    <mergeCell ref="Z974:Z977"/>
    <mergeCell ref="AA970:AA973"/>
    <mergeCell ref="AB970:AB973"/>
    <mergeCell ref="AC970:AC973"/>
    <mergeCell ref="AD970:AD973"/>
    <mergeCell ref="AE970:AE973"/>
    <mergeCell ref="AA974:AA977"/>
    <mergeCell ref="AB974:AB977"/>
    <mergeCell ref="T958:T961"/>
    <mergeCell ref="U958:U961"/>
    <mergeCell ref="V958:V961"/>
    <mergeCell ref="W958:W961"/>
    <mergeCell ref="X958:X961"/>
    <mergeCell ref="Y958:Y961"/>
    <mergeCell ref="Z958:Z961"/>
    <mergeCell ref="AA958:AA961"/>
    <mergeCell ref="AB958:AB959"/>
    <mergeCell ref="AB960:AB961"/>
    <mergeCell ref="AE958:AE959"/>
    <mergeCell ref="AE960:AE961"/>
    <mergeCell ref="T962:T965"/>
    <mergeCell ref="U962:U965"/>
    <mergeCell ref="V962:V965"/>
    <mergeCell ref="W962:W965"/>
    <mergeCell ref="X962:X965"/>
    <mergeCell ref="Y962:Y965"/>
    <mergeCell ref="T966:T969"/>
    <mergeCell ref="T970:T973"/>
    <mergeCell ref="T974:T977"/>
    <mergeCell ref="T978:T981"/>
    <mergeCell ref="U966:U969"/>
    <mergeCell ref="V966:V969"/>
    <mergeCell ref="W966:W969"/>
    <mergeCell ref="X966:X969"/>
    <mergeCell ref="P1087:P1090"/>
    <mergeCell ref="Q1083:Q1086"/>
    <mergeCell ref="R1083:R1086"/>
    <mergeCell ref="S1083:S1086"/>
    <mergeCell ref="Q1087:Q1090"/>
    <mergeCell ref="R1087:R1090"/>
    <mergeCell ref="S1087:S1090"/>
    <mergeCell ref="P1091:P1095"/>
    <mergeCell ref="Q1091:Q1095"/>
    <mergeCell ref="R1091:R1095"/>
    <mergeCell ref="S1091:S1095"/>
    <mergeCell ref="P1019:P1022"/>
    <mergeCell ref="S1015:S1018"/>
    <mergeCell ref="R1015:R1018"/>
    <mergeCell ref="P1015:P1018"/>
    <mergeCell ref="Q1015:Q1018"/>
    <mergeCell ref="Q1019:Q1022"/>
    <mergeCell ref="P1023:P1026"/>
    <mergeCell ref="P1027:P1030"/>
    <mergeCell ref="Q1023:Q1026"/>
    <mergeCell ref="Q1027:Q1030"/>
    <mergeCell ref="R1019:R1022"/>
    <mergeCell ref="S1019:S1022"/>
    <mergeCell ref="R1023:R1026"/>
    <mergeCell ref="R1067:R1070"/>
    <mergeCell ref="S1067:S1070"/>
    <mergeCell ref="Q1071:Q1074"/>
    <mergeCell ref="R1071:R1074"/>
    <mergeCell ref="S1071:S1074"/>
    <mergeCell ref="P1079:P1082"/>
    <mergeCell ref="Q1079:Q1082"/>
    <mergeCell ref="R1079:R1082"/>
    <mergeCell ref="S1079:S1082"/>
    <mergeCell ref="N1051:N1054"/>
    <mergeCell ref="O1051:O1054"/>
    <mergeCell ref="P1051:P1052"/>
    <mergeCell ref="P1053:P1054"/>
    <mergeCell ref="S1051:S1052"/>
    <mergeCell ref="S1053:S1054"/>
    <mergeCell ref="N1047:N1050"/>
    <mergeCell ref="O1047:O1050"/>
    <mergeCell ref="P1047:P1050"/>
    <mergeCell ref="Q1047:Q1050"/>
    <mergeCell ref="R1047:R1050"/>
    <mergeCell ref="S1047:S1050"/>
    <mergeCell ref="O1079:O1082"/>
    <mergeCell ref="P1043:P1044"/>
    <mergeCell ref="P1045:P1046"/>
    <mergeCell ref="S1043:S1044"/>
    <mergeCell ref="S1045:S1046"/>
    <mergeCell ref="P1083:P1086"/>
    <mergeCell ref="N1055:N1058"/>
    <mergeCell ref="O1055:O1058"/>
    <mergeCell ref="P1055:P1058"/>
    <mergeCell ref="Q1055:Q1058"/>
    <mergeCell ref="R1055:R1058"/>
    <mergeCell ref="S1055:S1058"/>
    <mergeCell ref="N1059:N1062"/>
    <mergeCell ref="O1059:O1062"/>
    <mergeCell ref="P1059:P1062"/>
    <mergeCell ref="Q1059:Q1062"/>
    <mergeCell ref="R1059:R1062"/>
    <mergeCell ref="S1059:S1062"/>
    <mergeCell ref="N1063:N1066"/>
    <mergeCell ref="O1063:O1066"/>
    <mergeCell ref="P1063:P1066"/>
    <mergeCell ref="Q1063:Q1066"/>
    <mergeCell ref="R1063:R1066"/>
    <mergeCell ref="S1063:S1066"/>
    <mergeCell ref="N1079:N1082"/>
    <mergeCell ref="O1043:O1046"/>
    <mergeCell ref="N1067:N1070"/>
    <mergeCell ref="O1067:O1070"/>
    <mergeCell ref="N1071:N1074"/>
    <mergeCell ref="P1067:P1070"/>
    <mergeCell ref="P1071:P1074"/>
    <mergeCell ref="O1071:O1074"/>
    <mergeCell ref="Q1067:Q1070"/>
    <mergeCell ref="O1039:O1042"/>
    <mergeCell ref="O1035:O1038"/>
    <mergeCell ref="O1031:O1034"/>
    <mergeCell ref="P1031:P1034"/>
    <mergeCell ref="Q1031:Q1034"/>
    <mergeCell ref="R1031:R1034"/>
    <mergeCell ref="S1031:S1034"/>
    <mergeCell ref="P1035:P1038"/>
    <mergeCell ref="Q1035:Q1038"/>
    <mergeCell ref="R1035:R1038"/>
    <mergeCell ref="S1035:S1038"/>
    <mergeCell ref="P1039:P1042"/>
    <mergeCell ref="Q1039:Q1042"/>
    <mergeCell ref="R1039:R1042"/>
    <mergeCell ref="S1039:S1042"/>
    <mergeCell ref="N1015:N1018"/>
    <mergeCell ref="N1019:N1022"/>
    <mergeCell ref="N1023:N1026"/>
    <mergeCell ref="N1027:N1030"/>
    <mergeCell ref="N1031:N1034"/>
    <mergeCell ref="N1035:N1038"/>
    <mergeCell ref="N1039:N1042"/>
    <mergeCell ref="N997:N998"/>
    <mergeCell ref="O997:O998"/>
    <mergeCell ref="P997:P998"/>
    <mergeCell ref="S997:S998"/>
    <mergeCell ref="N1003:N1006"/>
    <mergeCell ref="O1003:O1006"/>
    <mergeCell ref="P1003:P1006"/>
    <mergeCell ref="Q1003:Q1006"/>
    <mergeCell ref="R1003:R1006"/>
    <mergeCell ref="S1003:S1006"/>
    <mergeCell ref="P995:P996"/>
    <mergeCell ref="S995:S996"/>
    <mergeCell ref="P1007:P1010"/>
    <mergeCell ref="Q1007:Q1010"/>
    <mergeCell ref="R1007:R1010"/>
    <mergeCell ref="S1007:S1010"/>
    <mergeCell ref="N1011:N1014"/>
    <mergeCell ref="O1011:O1014"/>
    <mergeCell ref="P1011:P1014"/>
    <mergeCell ref="Q1011:Q1014"/>
    <mergeCell ref="R1011:R1014"/>
    <mergeCell ref="S1011:S1014"/>
    <mergeCell ref="Q966:Q969"/>
    <mergeCell ref="R966:R969"/>
    <mergeCell ref="O970:O973"/>
    <mergeCell ref="P970:P973"/>
    <mergeCell ref="Q970:Q973"/>
    <mergeCell ref="R970:R973"/>
    <mergeCell ref="O974:O977"/>
    <mergeCell ref="P974:P977"/>
    <mergeCell ref="Q974:Q977"/>
    <mergeCell ref="R974:R977"/>
    <mergeCell ref="P999:P1002"/>
    <mergeCell ref="Q999:Q1002"/>
    <mergeCell ref="R999:R1002"/>
    <mergeCell ref="S999:S1002"/>
    <mergeCell ref="S991:S994"/>
    <mergeCell ref="S987:S990"/>
    <mergeCell ref="S983:S986"/>
    <mergeCell ref="Q978:Q981"/>
    <mergeCell ref="R978:R981"/>
    <mergeCell ref="P966:P969"/>
    <mergeCell ref="N1083:N1086"/>
    <mergeCell ref="O1083:O1086"/>
    <mergeCell ref="K1087:K1090"/>
    <mergeCell ref="L1087:L1090"/>
    <mergeCell ref="M1087:M1090"/>
    <mergeCell ref="N1087:N1090"/>
    <mergeCell ref="O1087:O1090"/>
    <mergeCell ref="K1091:K1095"/>
    <mergeCell ref="L1091:L1095"/>
    <mergeCell ref="M1091:M1095"/>
    <mergeCell ref="N1091:N1095"/>
    <mergeCell ref="O1091:O1095"/>
    <mergeCell ref="N958:N961"/>
    <mergeCell ref="O958:O961"/>
    <mergeCell ref="N987:N990"/>
    <mergeCell ref="O987:O990"/>
    <mergeCell ref="N991:N994"/>
    <mergeCell ref="O991:O994"/>
    <mergeCell ref="N999:N1002"/>
    <mergeCell ref="O999:O1002"/>
    <mergeCell ref="N1007:N1010"/>
    <mergeCell ref="O1007:O1010"/>
    <mergeCell ref="N1043:N1046"/>
    <mergeCell ref="M966:M969"/>
    <mergeCell ref="N995:N996"/>
    <mergeCell ref="O995:O996"/>
    <mergeCell ref="N962:N965"/>
    <mergeCell ref="O962:O965"/>
    <mergeCell ref="N966:N969"/>
    <mergeCell ref="N970:N973"/>
    <mergeCell ref="N974:N977"/>
    <mergeCell ref="O966:O969"/>
    <mergeCell ref="H1071:H1074"/>
    <mergeCell ref="I1071:I1074"/>
    <mergeCell ref="J1071:J1074"/>
    <mergeCell ref="K1071:K1074"/>
    <mergeCell ref="L1071:L1074"/>
    <mergeCell ref="M1071:M1074"/>
    <mergeCell ref="H1075:H1078"/>
    <mergeCell ref="I1075:I1078"/>
    <mergeCell ref="J1075:J1078"/>
    <mergeCell ref="K1075:K1078"/>
    <mergeCell ref="L1075:L1078"/>
    <mergeCell ref="M1075:M1078"/>
    <mergeCell ref="H1079:H1082"/>
    <mergeCell ref="H1083:H1086"/>
    <mergeCell ref="H1087:H1090"/>
    <mergeCell ref="H1091:H1095"/>
    <mergeCell ref="I1079:I1082"/>
    <mergeCell ref="I1083:I1086"/>
    <mergeCell ref="I1087:I1090"/>
    <mergeCell ref="I1091:I1095"/>
    <mergeCell ref="J1079:J1082"/>
    <mergeCell ref="K1079:K1082"/>
    <mergeCell ref="L1079:L1082"/>
    <mergeCell ref="M1079:M1082"/>
    <mergeCell ref="J1083:J1086"/>
    <mergeCell ref="J1087:J1090"/>
    <mergeCell ref="J1091:J1095"/>
    <mergeCell ref="K1083:K1086"/>
    <mergeCell ref="L1083:L1086"/>
    <mergeCell ref="M1083:M1086"/>
    <mergeCell ref="H1051:H1054"/>
    <mergeCell ref="H1055:H1058"/>
    <mergeCell ref="I1047:I1050"/>
    <mergeCell ref="I1051:I1054"/>
    <mergeCell ref="I1055:I1058"/>
    <mergeCell ref="J1047:J1050"/>
    <mergeCell ref="J1051:J1054"/>
    <mergeCell ref="J1055:J1058"/>
    <mergeCell ref="K1047:K1050"/>
    <mergeCell ref="L1047:L1050"/>
    <mergeCell ref="M1047:M1050"/>
    <mergeCell ref="K1051:K1054"/>
    <mergeCell ref="L1051:L1054"/>
    <mergeCell ref="K1055:K1058"/>
    <mergeCell ref="L1055:L1058"/>
    <mergeCell ref="M1051:M1054"/>
    <mergeCell ref="M1055:M1058"/>
    <mergeCell ref="H1027:H1030"/>
    <mergeCell ref="H1031:H1034"/>
    <mergeCell ref="I1027:I1030"/>
    <mergeCell ref="I1031:I1034"/>
    <mergeCell ref="J1027:J1030"/>
    <mergeCell ref="J1031:J1034"/>
    <mergeCell ref="K1027:K1030"/>
    <mergeCell ref="K1031:K1034"/>
    <mergeCell ref="L1027:L1030"/>
    <mergeCell ref="L1031:L1034"/>
    <mergeCell ref="M1027:M1030"/>
    <mergeCell ref="M1031:M1034"/>
    <mergeCell ref="H1035:H1038"/>
    <mergeCell ref="I1035:I1038"/>
    <mergeCell ref="H1039:H1042"/>
    <mergeCell ref="H1043:H1046"/>
    <mergeCell ref="H1047:H1050"/>
    <mergeCell ref="I1039:I1042"/>
    <mergeCell ref="J1039:J1042"/>
    <mergeCell ref="K1039:K1042"/>
    <mergeCell ref="L1039:L1042"/>
    <mergeCell ref="M1039:M1042"/>
    <mergeCell ref="I1043:I1046"/>
    <mergeCell ref="J1043:J1046"/>
    <mergeCell ref="K1043:K1046"/>
    <mergeCell ref="L1043:L1046"/>
    <mergeCell ref="M1043:M1046"/>
    <mergeCell ref="H1015:H1018"/>
    <mergeCell ref="H1019:H1022"/>
    <mergeCell ref="H1023:H1026"/>
    <mergeCell ref="M1015:M1018"/>
    <mergeCell ref="I1015:I1018"/>
    <mergeCell ref="J1015:J1018"/>
    <mergeCell ref="K1015:K1018"/>
    <mergeCell ref="L1015:L1018"/>
    <mergeCell ref="I1019:I1022"/>
    <mergeCell ref="J1019:J1022"/>
    <mergeCell ref="K1019:K1022"/>
    <mergeCell ref="L1019:L1022"/>
    <mergeCell ref="M1019:M1022"/>
    <mergeCell ref="I1023:I1026"/>
    <mergeCell ref="J1023:J1026"/>
    <mergeCell ref="K1023:K1026"/>
    <mergeCell ref="L1023:L1026"/>
    <mergeCell ref="M1023:M1026"/>
    <mergeCell ref="H1003:H1006"/>
    <mergeCell ref="I1003:I1006"/>
    <mergeCell ref="J1003:J1006"/>
    <mergeCell ref="K1003:K1006"/>
    <mergeCell ref="L1003:L1006"/>
    <mergeCell ref="M1003:M1006"/>
    <mergeCell ref="H1007:H1010"/>
    <mergeCell ref="H1011:H1014"/>
    <mergeCell ref="I1007:I1010"/>
    <mergeCell ref="J1007:J1010"/>
    <mergeCell ref="K1007:K1010"/>
    <mergeCell ref="L1007:L1010"/>
    <mergeCell ref="M1007:M1010"/>
    <mergeCell ref="I1011:I1014"/>
    <mergeCell ref="J1011:J1014"/>
    <mergeCell ref="K1011:K1014"/>
    <mergeCell ref="L1011:L1014"/>
    <mergeCell ref="M1011:M1014"/>
    <mergeCell ref="H995:H998"/>
    <mergeCell ref="I995:I998"/>
    <mergeCell ref="J995:J998"/>
    <mergeCell ref="K995:K998"/>
    <mergeCell ref="L995:L998"/>
    <mergeCell ref="M995:M998"/>
    <mergeCell ref="H991:H994"/>
    <mergeCell ref="I991:I994"/>
    <mergeCell ref="J991:J994"/>
    <mergeCell ref="K991:K994"/>
    <mergeCell ref="L991:L994"/>
    <mergeCell ref="M991:M994"/>
    <mergeCell ref="H974:H975"/>
    <mergeCell ref="H999:H1002"/>
    <mergeCell ref="I999:I1002"/>
    <mergeCell ref="J999:J1002"/>
    <mergeCell ref="K999:K1002"/>
    <mergeCell ref="L999:L1002"/>
    <mergeCell ref="M999:M1002"/>
    <mergeCell ref="E1083:E1086"/>
    <mergeCell ref="F1083:F1086"/>
    <mergeCell ref="G1083:G1086"/>
    <mergeCell ref="E1087:E1090"/>
    <mergeCell ref="F1087:F1090"/>
    <mergeCell ref="G1087:G1090"/>
    <mergeCell ref="E1091:E1095"/>
    <mergeCell ref="F1091:F1095"/>
    <mergeCell ref="G1091:G1095"/>
    <mergeCell ref="P1075:P1076"/>
    <mergeCell ref="P1077:P1078"/>
    <mergeCell ref="S1075:S1076"/>
    <mergeCell ref="S1077:S1078"/>
    <mergeCell ref="N1075:N1078"/>
    <mergeCell ref="O1075:O1078"/>
    <mergeCell ref="H958:H961"/>
    <mergeCell ref="I958:I961"/>
    <mergeCell ref="J958:J961"/>
    <mergeCell ref="K958:K961"/>
    <mergeCell ref="L958:L961"/>
    <mergeCell ref="M958:M961"/>
    <mergeCell ref="H966:H969"/>
    <mergeCell ref="H970:H973"/>
    <mergeCell ref="I966:I969"/>
    <mergeCell ref="I970:I973"/>
    <mergeCell ref="J966:J969"/>
    <mergeCell ref="K966:K969"/>
    <mergeCell ref="L966:L969"/>
    <mergeCell ref="J1059:J1060"/>
    <mergeCell ref="J1061:J1062"/>
    <mergeCell ref="I1059:I1060"/>
    <mergeCell ref="I1061:I1062"/>
    <mergeCell ref="A1083:A1086"/>
    <mergeCell ref="A1087:A1090"/>
    <mergeCell ref="A1091:A1095"/>
    <mergeCell ref="B1075:B1078"/>
    <mergeCell ref="B1079:B1082"/>
    <mergeCell ref="B1083:B1086"/>
    <mergeCell ref="B1087:B1090"/>
    <mergeCell ref="B1091:B1095"/>
    <mergeCell ref="C1075:C1078"/>
    <mergeCell ref="C1079:C1082"/>
    <mergeCell ref="C1083:C1086"/>
    <mergeCell ref="C1087:C1090"/>
    <mergeCell ref="C1091:C1095"/>
    <mergeCell ref="D1075:D1078"/>
    <mergeCell ref="D1079:D1082"/>
    <mergeCell ref="D1083:D1086"/>
    <mergeCell ref="D1087:D1090"/>
    <mergeCell ref="D1091:D1095"/>
    <mergeCell ref="H1059:H1060"/>
    <mergeCell ref="H1061:H1062"/>
    <mergeCell ref="M1059:M1060"/>
    <mergeCell ref="M1061:M1062"/>
    <mergeCell ref="C1063:C1066"/>
    <mergeCell ref="D1063:D1066"/>
    <mergeCell ref="E1063:E1066"/>
    <mergeCell ref="F1063:F1066"/>
    <mergeCell ref="G1063:G1066"/>
    <mergeCell ref="B1067:B1070"/>
    <mergeCell ref="C1067:C1070"/>
    <mergeCell ref="D1067:D1070"/>
    <mergeCell ref="E1067:E1070"/>
    <mergeCell ref="F1067:F1070"/>
    <mergeCell ref="G1067:G1070"/>
    <mergeCell ref="H1063:H1066"/>
    <mergeCell ref="I1063:I1066"/>
    <mergeCell ref="J1063:J1066"/>
    <mergeCell ref="K1063:K1066"/>
    <mergeCell ref="L1063:L1066"/>
    <mergeCell ref="M1063:M1066"/>
    <mergeCell ref="H1067:H1070"/>
    <mergeCell ref="I1067:I1070"/>
    <mergeCell ref="J1067:J1070"/>
    <mergeCell ref="K1067:K1070"/>
    <mergeCell ref="L1067:L1070"/>
    <mergeCell ref="M1067:M1070"/>
    <mergeCell ref="A1067:A1070"/>
    <mergeCell ref="A1071:A1074"/>
    <mergeCell ref="A1075:A1078"/>
    <mergeCell ref="A1079:A1082"/>
    <mergeCell ref="B1055:B1058"/>
    <mergeCell ref="C1055:C1058"/>
    <mergeCell ref="D1055:D1058"/>
    <mergeCell ref="E1055:E1058"/>
    <mergeCell ref="F1055:F1058"/>
    <mergeCell ref="G1055:G1058"/>
    <mergeCell ref="B1059:B1062"/>
    <mergeCell ref="B1063:B1066"/>
    <mergeCell ref="C1059:C1062"/>
    <mergeCell ref="D1059:D1062"/>
    <mergeCell ref="E1059:E1062"/>
    <mergeCell ref="F1059:F1062"/>
    <mergeCell ref="G1059:G1062"/>
    <mergeCell ref="B1071:B1074"/>
    <mergeCell ref="C1071:C1074"/>
    <mergeCell ref="D1071:D1074"/>
    <mergeCell ref="E1071:E1074"/>
    <mergeCell ref="F1071:F1074"/>
    <mergeCell ref="G1071:G1074"/>
    <mergeCell ref="E1075:E1078"/>
    <mergeCell ref="F1075:F1078"/>
    <mergeCell ref="G1075:G1078"/>
    <mergeCell ref="E1079:E1082"/>
    <mergeCell ref="F1079:F1082"/>
    <mergeCell ref="G1079:G1082"/>
    <mergeCell ref="A1047:A1050"/>
    <mergeCell ref="A1051:A1054"/>
    <mergeCell ref="B1047:B1050"/>
    <mergeCell ref="C1047:C1050"/>
    <mergeCell ref="D1047:D1050"/>
    <mergeCell ref="E1047:E1050"/>
    <mergeCell ref="F1047:F1050"/>
    <mergeCell ref="G1047:G1050"/>
    <mergeCell ref="B1051:B1054"/>
    <mergeCell ref="C1051:C1054"/>
    <mergeCell ref="D1051:D1054"/>
    <mergeCell ref="E1051:E1054"/>
    <mergeCell ref="F1051:F1054"/>
    <mergeCell ref="G1051:G1054"/>
    <mergeCell ref="A1055:A1058"/>
    <mergeCell ref="A1059:A1062"/>
    <mergeCell ref="A1063:A1066"/>
    <mergeCell ref="A1039:A1042"/>
    <mergeCell ref="B1039:B1042"/>
    <mergeCell ref="C1039:C1042"/>
    <mergeCell ref="D1039:D1042"/>
    <mergeCell ref="E1039:E1042"/>
    <mergeCell ref="F1039:F1042"/>
    <mergeCell ref="G1039:G1042"/>
    <mergeCell ref="M1035:M1036"/>
    <mergeCell ref="M1037:M1038"/>
    <mergeCell ref="J1035:J1036"/>
    <mergeCell ref="J1037:J1038"/>
    <mergeCell ref="A1043:A1046"/>
    <mergeCell ref="B1043:B1046"/>
    <mergeCell ref="C1043:C1046"/>
    <mergeCell ref="D1043:D1046"/>
    <mergeCell ref="E1043:E1046"/>
    <mergeCell ref="F1043:F1046"/>
    <mergeCell ref="G1043:G1046"/>
    <mergeCell ref="A1027:A1030"/>
    <mergeCell ref="B1027:B1030"/>
    <mergeCell ref="C1027:C1030"/>
    <mergeCell ref="D1027:D1030"/>
    <mergeCell ref="E1027:E1030"/>
    <mergeCell ref="F1027:F1030"/>
    <mergeCell ref="G1027:G1030"/>
    <mergeCell ref="A1031:A1034"/>
    <mergeCell ref="B1031:B1034"/>
    <mergeCell ref="C1031:C1034"/>
    <mergeCell ref="D1031:D1034"/>
    <mergeCell ref="E1031:E1034"/>
    <mergeCell ref="F1031:F1034"/>
    <mergeCell ref="G1031:G1034"/>
    <mergeCell ref="A1035:A1038"/>
    <mergeCell ref="B1035:B1038"/>
    <mergeCell ref="C1035:C1038"/>
    <mergeCell ref="D1035:D1038"/>
    <mergeCell ref="E1035:E1038"/>
    <mergeCell ref="F1035:F1038"/>
    <mergeCell ref="G1035:G1038"/>
    <mergeCell ref="A1015:A1018"/>
    <mergeCell ref="B1015:B1018"/>
    <mergeCell ref="C1015:C1018"/>
    <mergeCell ref="D1015:D1018"/>
    <mergeCell ref="E1015:E1018"/>
    <mergeCell ref="F1015:F1018"/>
    <mergeCell ref="G1015:G1018"/>
    <mergeCell ref="A1019:A1022"/>
    <mergeCell ref="B1019:B1022"/>
    <mergeCell ref="C1019:C1022"/>
    <mergeCell ref="D1019:D1022"/>
    <mergeCell ref="E1019:E1022"/>
    <mergeCell ref="F1019:F1022"/>
    <mergeCell ref="G1019:G1022"/>
    <mergeCell ref="A1023:A1026"/>
    <mergeCell ref="B1023:B1026"/>
    <mergeCell ref="C1023:C1026"/>
    <mergeCell ref="D1023:D1026"/>
    <mergeCell ref="E1023:E1026"/>
    <mergeCell ref="F1023:F1026"/>
    <mergeCell ref="G1023:G1026"/>
    <mergeCell ref="A1003:A1006"/>
    <mergeCell ref="B1003:B1006"/>
    <mergeCell ref="C1003:C1006"/>
    <mergeCell ref="D1003:D1006"/>
    <mergeCell ref="E1003:E1006"/>
    <mergeCell ref="F1003:F1006"/>
    <mergeCell ref="G1003:G1006"/>
    <mergeCell ref="A1007:A1010"/>
    <mergeCell ref="B1007:B1010"/>
    <mergeCell ref="C1007:C1010"/>
    <mergeCell ref="D1007:D1010"/>
    <mergeCell ref="E1007:E1010"/>
    <mergeCell ref="F1007:F1010"/>
    <mergeCell ref="G1007:G1010"/>
    <mergeCell ref="A1011:A1014"/>
    <mergeCell ref="B1011:B1014"/>
    <mergeCell ref="C1011:C1014"/>
    <mergeCell ref="D1011:D1014"/>
    <mergeCell ref="E1011:E1014"/>
    <mergeCell ref="F1011:F1014"/>
    <mergeCell ref="G1011:G1014"/>
    <mergeCell ref="A995:A998"/>
    <mergeCell ref="A999:A1002"/>
    <mergeCell ref="B987:B990"/>
    <mergeCell ref="C987:C990"/>
    <mergeCell ref="D987:D990"/>
    <mergeCell ref="E987:E990"/>
    <mergeCell ref="F987:F990"/>
    <mergeCell ref="G987:G990"/>
    <mergeCell ref="B991:B994"/>
    <mergeCell ref="C991:C994"/>
    <mergeCell ref="D991:D994"/>
    <mergeCell ref="E991:E994"/>
    <mergeCell ref="F991:F994"/>
    <mergeCell ref="G991:G994"/>
    <mergeCell ref="B995:B998"/>
    <mergeCell ref="C995:C998"/>
    <mergeCell ref="D995:D998"/>
    <mergeCell ref="E995:E998"/>
    <mergeCell ref="F995:F998"/>
    <mergeCell ref="G995:G998"/>
    <mergeCell ref="B999:B1002"/>
    <mergeCell ref="C999:C1002"/>
    <mergeCell ref="D999:D1002"/>
    <mergeCell ref="E999:E1002"/>
    <mergeCell ref="F999:F1002"/>
    <mergeCell ref="G999:G1002"/>
    <mergeCell ref="A987:A990"/>
    <mergeCell ref="A991:A994"/>
    <mergeCell ref="N983:N986"/>
    <mergeCell ref="O983:O986"/>
    <mergeCell ref="P983:P986"/>
    <mergeCell ref="Q983:Q986"/>
    <mergeCell ref="R983:R986"/>
    <mergeCell ref="P987:P990"/>
    <mergeCell ref="Q987:Q990"/>
    <mergeCell ref="R987:R990"/>
    <mergeCell ref="P991:P994"/>
    <mergeCell ref="Q991:Q994"/>
    <mergeCell ref="R991:R994"/>
    <mergeCell ref="H978:H981"/>
    <mergeCell ref="I978:I981"/>
    <mergeCell ref="J978:J981"/>
    <mergeCell ref="K978:K981"/>
    <mergeCell ref="L978:L981"/>
    <mergeCell ref="M978:M981"/>
    <mergeCell ref="H983:H986"/>
    <mergeCell ref="H987:H990"/>
    <mergeCell ref="I983:I986"/>
    <mergeCell ref="J983:J986"/>
    <mergeCell ref="K983:K986"/>
    <mergeCell ref="L983:L986"/>
    <mergeCell ref="M983:M986"/>
    <mergeCell ref="I987:I990"/>
    <mergeCell ref="J987:J990"/>
    <mergeCell ref="K987:K990"/>
    <mergeCell ref="L987:L990"/>
    <mergeCell ref="M987:M990"/>
    <mergeCell ref="N978:N981"/>
    <mergeCell ref="O978:O981"/>
    <mergeCell ref="P978:P981"/>
    <mergeCell ref="A898:S898"/>
    <mergeCell ref="A958:A961"/>
    <mergeCell ref="B958:B961"/>
    <mergeCell ref="D958:D961"/>
    <mergeCell ref="E958:E961"/>
    <mergeCell ref="A962:A965"/>
    <mergeCell ref="B962:B965"/>
    <mergeCell ref="C962:C965"/>
    <mergeCell ref="D962:D965"/>
    <mergeCell ref="E962:E965"/>
    <mergeCell ref="F962:F965"/>
    <mergeCell ref="G962:G965"/>
    <mergeCell ref="B966:B969"/>
    <mergeCell ref="A966:A969"/>
    <mergeCell ref="A970:A973"/>
    <mergeCell ref="C966:C969"/>
    <mergeCell ref="D966:D969"/>
    <mergeCell ref="E966:E969"/>
    <mergeCell ref="F966:F969"/>
    <mergeCell ref="G966:G969"/>
    <mergeCell ref="B970:B973"/>
    <mergeCell ref="C970:C973"/>
    <mergeCell ref="D970:D973"/>
    <mergeCell ref="E970:E973"/>
    <mergeCell ref="F970:F973"/>
    <mergeCell ref="G970:G973"/>
    <mergeCell ref="J970:J973"/>
    <mergeCell ref="K970:K973"/>
    <mergeCell ref="L970:L973"/>
    <mergeCell ref="M970:M973"/>
    <mergeCell ref="P958:P961"/>
    <mergeCell ref="Q958:Q961"/>
    <mergeCell ref="B978:B981"/>
    <mergeCell ref="C978:C981"/>
    <mergeCell ref="D978:D981"/>
    <mergeCell ref="E978:E981"/>
    <mergeCell ref="F978:F981"/>
    <mergeCell ref="G978:G981"/>
    <mergeCell ref="A974:A977"/>
    <mergeCell ref="B974:B977"/>
    <mergeCell ref="A983:A986"/>
    <mergeCell ref="B983:B986"/>
    <mergeCell ref="C983:C986"/>
    <mergeCell ref="D983:D986"/>
    <mergeCell ref="E983:E986"/>
    <mergeCell ref="F983:F986"/>
    <mergeCell ref="G983:G986"/>
    <mergeCell ref="H957:I957"/>
    <mergeCell ref="C958:C961"/>
    <mergeCell ref="F958:F961"/>
    <mergeCell ref="G958:G961"/>
    <mergeCell ref="H962:H963"/>
    <mergeCell ref="H964:H965"/>
    <mergeCell ref="I962:I963"/>
    <mergeCell ref="I964:I965"/>
    <mergeCell ref="H976:H977"/>
    <mergeCell ref="I974:I975"/>
    <mergeCell ref="I976:I977"/>
    <mergeCell ref="M901:M902"/>
    <mergeCell ref="J903:J904"/>
    <mergeCell ref="I903:I904"/>
    <mergeCell ref="H903:H904"/>
    <mergeCell ref="H905:H906"/>
    <mergeCell ref="I905:I906"/>
    <mergeCell ref="J905:J906"/>
    <mergeCell ref="M905:M906"/>
    <mergeCell ref="Y917:Y918"/>
    <mergeCell ref="J907:J908"/>
    <mergeCell ref="I907:I908"/>
    <mergeCell ref="M917:M918"/>
    <mergeCell ref="N903:N904"/>
    <mergeCell ref="N905:N906"/>
    <mergeCell ref="O905:O906"/>
    <mergeCell ref="C974:C977"/>
    <mergeCell ref="D974:D977"/>
    <mergeCell ref="E974:E977"/>
    <mergeCell ref="F974:F977"/>
    <mergeCell ref="G974:G977"/>
    <mergeCell ref="J962:J963"/>
    <mergeCell ref="M962:M963"/>
    <mergeCell ref="J964:J965"/>
    <mergeCell ref="M964:M965"/>
    <mergeCell ref="J974:J975"/>
    <mergeCell ref="M974:M975"/>
    <mergeCell ref="J976:J977"/>
    <mergeCell ref="M976:M977"/>
    <mergeCell ref="R958:R961"/>
    <mergeCell ref="P962:P965"/>
    <mergeCell ref="Q962:Q965"/>
    <mergeCell ref="R962:R965"/>
    <mergeCell ref="J925:J926"/>
    <mergeCell ref="A899:A915"/>
    <mergeCell ref="B899:B915"/>
    <mergeCell ref="C899:C915"/>
    <mergeCell ref="D899:D915"/>
    <mergeCell ref="E899:E915"/>
    <mergeCell ref="F899:F915"/>
    <mergeCell ref="G899:G915"/>
    <mergeCell ref="A916:C916"/>
    <mergeCell ref="A917:I933"/>
    <mergeCell ref="J917:J918"/>
    <mergeCell ref="P917:P918"/>
    <mergeCell ref="V917:V918"/>
    <mergeCell ref="AB917:AB918"/>
    <mergeCell ref="AH917:AH918"/>
    <mergeCell ref="AN917:AN918"/>
    <mergeCell ref="J919:J920"/>
    <mergeCell ref="P919:P920"/>
    <mergeCell ref="V919:V920"/>
    <mergeCell ref="AB919:AB920"/>
    <mergeCell ref="AH919:AH920"/>
    <mergeCell ref="U913:U914"/>
    <mergeCell ref="V913:V914"/>
    <mergeCell ref="H907:H908"/>
    <mergeCell ref="M907:M908"/>
    <mergeCell ref="M899:M900"/>
    <mergeCell ref="I899:I900"/>
    <mergeCell ref="H899:H900"/>
    <mergeCell ref="H901:H902"/>
    <mergeCell ref="I901:I902"/>
    <mergeCell ref="J901:J902"/>
    <mergeCell ref="J899:J900"/>
    <mergeCell ref="M903:M904"/>
    <mergeCell ref="P903:P904"/>
    <mergeCell ref="O903:O904"/>
    <mergeCell ref="P921:P922"/>
    <mergeCell ref="AQ925:AQ926"/>
    <mergeCell ref="AR925:AR926"/>
    <mergeCell ref="AI935:AI936"/>
    <mergeCell ref="X935:X936"/>
    <mergeCell ref="Y935:Y936"/>
    <mergeCell ref="Z935:Z936"/>
    <mergeCell ref="M946:M947"/>
    <mergeCell ref="P946:P947"/>
    <mergeCell ref="A934:R934"/>
    <mergeCell ref="AR935:AR936"/>
    <mergeCell ref="AJ935:AJ936"/>
    <mergeCell ref="AK935:AK936"/>
    <mergeCell ref="AL935:AL936"/>
    <mergeCell ref="AM935:AM936"/>
    <mergeCell ref="AO935:AO936"/>
    <mergeCell ref="AD935:AD936"/>
    <mergeCell ref="AE935:AE936"/>
    <mergeCell ref="AF935:AF936"/>
    <mergeCell ref="AQ946:AQ947"/>
    <mergeCell ref="AR946:AR947"/>
    <mergeCell ref="S946:S947"/>
    <mergeCell ref="V946:V947"/>
    <mergeCell ref="Y946:Y947"/>
    <mergeCell ref="AB946:AB947"/>
    <mergeCell ref="AN940:AN941"/>
    <mergeCell ref="J942:J943"/>
    <mergeCell ref="P942:P943"/>
    <mergeCell ref="V942:V943"/>
    <mergeCell ref="Z1097:AA1113"/>
    <mergeCell ref="N1097:O1113"/>
    <mergeCell ref="M1097:M1098"/>
    <mergeCell ref="M1099:M1100"/>
    <mergeCell ref="M1101:M1102"/>
    <mergeCell ref="J940:J941"/>
    <mergeCell ref="AM1039:AM1042"/>
    <mergeCell ref="AL1039:AL1042"/>
    <mergeCell ref="AL1091:AL1095"/>
    <mergeCell ref="AM1091:AM1095"/>
    <mergeCell ref="A937:C937"/>
    <mergeCell ref="F935:F936"/>
    <mergeCell ref="G935:G936"/>
    <mergeCell ref="H935:H936"/>
    <mergeCell ref="I935:I936"/>
    <mergeCell ref="AB938:AB939"/>
    <mergeCell ref="AH938:AH939"/>
    <mergeCell ref="AH946:AH947"/>
    <mergeCell ref="AK946:AK947"/>
    <mergeCell ref="A935:A936"/>
    <mergeCell ref="B935:B936"/>
    <mergeCell ref="C935:C936"/>
    <mergeCell ref="D935:D936"/>
    <mergeCell ref="E935:E936"/>
    <mergeCell ref="AA935:AA936"/>
    <mergeCell ref="AB935:AB936"/>
    <mergeCell ref="J938:J939"/>
    <mergeCell ref="M938:M939"/>
    <mergeCell ref="V935:V936"/>
    <mergeCell ref="W935:W936"/>
    <mergeCell ref="U935:U936"/>
    <mergeCell ref="A978:A981"/>
    <mergeCell ref="B955:R955"/>
    <mergeCell ref="P925:P926"/>
    <mergeCell ref="S925:S926"/>
    <mergeCell ref="V925:V926"/>
    <mergeCell ref="Y925:Y926"/>
    <mergeCell ref="AB925:AB926"/>
    <mergeCell ref="P938:P939"/>
    <mergeCell ref="S938:S939"/>
    <mergeCell ref="V938:V939"/>
    <mergeCell ref="J946:J947"/>
    <mergeCell ref="AE946:AE947"/>
    <mergeCell ref="J944:J945"/>
    <mergeCell ref="P944:P945"/>
    <mergeCell ref="V944:V945"/>
    <mergeCell ref="AB944:AB945"/>
    <mergeCell ref="AH944:AH945"/>
    <mergeCell ref="AN919:AN920"/>
    <mergeCell ref="J921:J922"/>
    <mergeCell ref="J923:J924"/>
    <mergeCell ref="AB921:AB922"/>
    <mergeCell ref="AH921:AH922"/>
    <mergeCell ref="AN921:AN922"/>
    <mergeCell ref="P923:P924"/>
    <mergeCell ref="V923:V924"/>
    <mergeCell ref="AB923:AB924"/>
    <mergeCell ref="AH923:AH924"/>
    <mergeCell ref="AN923:AN924"/>
    <mergeCell ref="M925:M926"/>
    <mergeCell ref="S919:S920"/>
    <mergeCell ref="M919:M920"/>
    <mergeCell ref="AE925:AE926"/>
    <mergeCell ref="AH925:AH926"/>
    <mergeCell ref="D5:E5"/>
    <mergeCell ref="F5:G5"/>
    <mergeCell ref="AC4:AD5"/>
    <mergeCell ref="AE4:AE5"/>
    <mergeCell ref="AF4:AG5"/>
    <mergeCell ref="AH4:AH6"/>
    <mergeCell ref="AI4:AJ5"/>
    <mergeCell ref="AK4:AK5"/>
    <mergeCell ref="T4:U5"/>
    <mergeCell ref="V4:V6"/>
    <mergeCell ref="W4:X5"/>
    <mergeCell ref="Y4:Y5"/>
    <mergeCell ref="Z4:AA5"/>
    <mergeCell ref="AB4:AB6"/>
    <mergeCell ref="A2:AQ2"/>
    <mergeCell ref="A3:A6"/>
    <mergeCell ref="B3:B6"/>
    <mergeCell ref="C3:C6"/>
    <mergeCell ref="D3:G4"/>
    <mergeCell ref="H3:M3"/>
    <mergeCell ref="N3:S3"/>
    <mergeCell ref="T3:Y3"/>
    <mergeCell ref="Z3:AE3"/>
    <mergeCell ref="AF3:AK3"/>
    <mergeCell ref="AL3:AQ3"/>
    <mergeCell ref="AL4:AM5"/>
    <mergeCell ref="AN4:AN6"/>
    <mergeCell ref="AG935:AG936"/>
    <mergeCell ref="AH935:AH936"/>
    <mergeCell ref="AN946:AN947"/>
    <mergeCell ref="AC935:AC936"/>
    <mergeCell ref="S935:S936"/>
    <mergeCell ref="T935:T936"/>
    <mergeCell ref="AR3:AR5"/>
    <mergeCell ref="H4:I5"/>
    <mergeCell ref="J4:J6"/>
    <mergeCell ref="K4:L5"/>
    <mergeCell ref="M4:M5"/>
    <mergeCell ref="N4:O5"/>
    <mergeCell ref="P4:P6"/>
    <mergeCell ref="Q4:R5"/>
    <mergeCell ref="S4:S5"/>
    <mergeCell ref="AO4:AP5"/>
    <mergeCell ref="AQ4:AQ5"/>
    <mergeCell ref="P905:P906"/>
    <mergeCell ref="S903:S904"/>
    <mergeCell ref="S905:S906"/>
    <mergeCell ref="V909:V910"/>
    <mergeCell ref="U909:U910"/>
    <mergeCell ref="T909:T910"/>
    <mergeCell ref="V911:V912"/>
    <mergeCell ref="Y909:Y910"/>
    <mergeCell ref="Y911:Y912"/>
    <mergeCell ref="Y913:Y914"/>
    <mergeCell ref="T913:T914"/>
    <mergeCell ref="T911:T912"/>
    <mergeCell ref="U911:U912"/>
    <mergeCell ref="AK925:AK926"/>
    <mergeCell ref="AN925:AN926"/>
    <mergeCell ref="A25:A26"/>
    <mergeCell ref="B25:B26"/>
    <mergeCell ref="C25:C26"/>
    <mergeCell ref="D25:D26"/>
    <mergeCell ref="E25:E26"/>
    <mergeCell ref="A41:A44"/>
    <mergeCell ref="V921:V922"/>
    <mergeCell ref="J1105:J1106"/>
    <mergeCell ref="T1097:U1113"/>
    <mergeCell ref="AF1097:AG1113"/>
    <mergeCell ref="P935:P936"/>
    <mergeCell ref="AQ935:AQ936"/>
    <mergeCell ref="J935:J936"/>
    <mergeCell ref="M935:M936"/>
    <mergeCell ref="N935:N936"/>
    <mergeCell ref="O935:O936"/>
    <mergeCell ref="M1103:M1104"/>
    <mergeCell ref="J1097:J1098"/>
    <mergeCell ref="J1099:J1100"/>
    <mergeCell ref="J1101:J1102"/>
    <mergeCell ref="J1103:J1104"/>
    <mergeCell ref="AB942:AB943"/>
    <mergeCell ref="AH942:AH943"/>
    <mergeCell ref="AN942:AN943"/>
    <mergeCell ref="AP935:AP936"/>
    <mergeCell ref="AN944:AN945"/>
    <mergeCell ref="AN938:AN939"/>
    <mergeCell ref="P940:P941"/>
    <mergeCell ref="V940:V941"/>
    <mergeCell ref="AB940:AB941"/>
    <mergeCell ref="AH940:AH941"/>
    <mergeCell ref="AN935:AN93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N82:N83"/>
    <mergeCell ref="O82:O83"/>
    <mergeCell ref="P82:P83"/>
    <mergeCell ref="S82:S83"/>
    <mergeCell ref="N84:O84"/>
    <mergeCell ref="AB67:AB68"/>
    <mergeCell ref="AC67:AC68"/>
    <mergeCell ref="AD67:AD68"/>
    <mergeCell ref="AE67:AE68"/>
    <mergeCell ref="AL67:AL68"/>
    <mergeCell ref="AM67:AM68"/>
    <mergeCell ref="O17:O18"/>
    <mergeCell ref="P17:P18"/>
    <mergeCell ref="S17:S18"/>
    <mergeCell ref="N19:N20"/>
    <mergeCell ref="O19:O20"/>
    <mergeCell ref="P19:P20"/>
    <mergeCell ref="S19:S20"/>
    <mergeCell ref="R67:R68"/>
    <mergeCell ref="S27:S28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T27:T28"/>
    <mergeCell ref="U27:U28"/>
    <mergeCell ref="V27:V28"/>
    <mergeCell ref="S91:S92"/>
    <mergeCell ref="AN85:AN86"/>
    <mergeCell ref="AQ85:AQ86"/>
    <mergeCell ref="H70:I70"/>
    <mergeCell ref="N76:O76"/>
    <mergeCell ref="H71:I71"/>
    <mergeCell ref="N77:O77"/>
    <mergeCell ref="AL87:AL88"/>
    <mergeCell ref="AM87:AM88"/>
    <mergeCell ref="AN87:AN88"/>
    <mergeCell ref="AQ87:AQ88"/>
    <mergeCell ref="H72:I72"/>
    <mergeCell ref="N78:O78"/>
    <mergeCell ref="N71:O71"/>
    <mergeCell ref="N79:O79"/>
    <mergeCell ref="AF67:AF68"/>
    <mergeCell ref="AG67:AG68"/>
    <mergeCell ref="AH67:AH68"/>
    <mergeCell ref="AK67:AK68"/>
    <mergeCell ref="H69:I69"/>
    <mergeCell ref="N75:O75"/>
    <mergeCell ref="AL85:AL86"/>
    <mergeCell ref="AM85:AM86"/>
    <mergeCell ref="N80:N81"/>
    <mergeCell ref="O80:O81"/>
    <mergeCell ref="P80:P81"/>
    <mergeCell ref="S80:S81"/>
    <mergeCell ref="H75:I76"/>
    <mergeCell ref="J75:J76"/>
    <mergeCell ref="K75:K76"/>
    <mergeCell ref="L75:L76"/>
    <mergeCell ref="M75:M76"/>
    <mergeCell ref="O105:O106"/>
    <mergeCell ref="P105:P106"/>
    <mergeCell ref="Q105:Q106"/>
    <mergeCell ref="R105:R106"/>
    <mergeCell ref="S105:S106"/>
    <mergeCell ref="Y103:Y104"/>
    <mergeCell ref="Z103:Z104"/>
    <mergeCell ref="AA103:AA104"/>
    <mergeCell ref="AB103:AB104"/>
    <mergeCell ref="T89:U89"/>
    <mergeCell ref="Z95:AA95"/>
    <mergeCell ref="AF95:AG95"/>
    <mergeCell ref="Z96:AA96"/>
    <mergeCell ref="AF96:AG96"/>
    <mergeCell ref="P93:P94"/>
    <mergeCell ref="S93:S94"/>
    <mergeCell ref="N97:O97"/>
    <mergeCell ref="T97:U97"/>
    <mergeCell ref="N98:N99"/>
    <mergeCell ref="O98:O99"/>
    <mergeCell ref="P98:P99"/>
    <mergeCell ref="Q98:Q99"/>
    <mergeCell ref="R98:R99"/>
    <mergeCell ref="S98:S99"/>
    <mergeCell ref="T98:U99"/>
    <mergeCell ref="Y98:Y99"/>
    <mergeCell ref="Z98:Z99"/>
    <mergeCell ref="AA98:AA99"/>
    <mergeCell ref="AB98:AB99"/>
    <mergeCell ref="N91:N94"/>
    <mergeCell ref="O91:O94"/>
    <mergeCell ref="P91:P92"/>
    <mergeCell ref="AC109:AC110"/>
    <mergeCell ref="AD105:AD106"/>
    <mergeCell ref="AD107:AD108"/>
    <mergeCell ref="AD109:AD110"/>
    <mergeCell ref="AE105:AE106"/>
    <mergeCell ref="X105:X106"/>
    <mergeCell ref="Y105:Y106"/>
    <mergeCell ref="Z105:Z106"/>
    <mergeCell ref="AA105:AA106"/>
    <mergeCell ref="AB105:AB106"/>
    <mergeCell ref="AL110:AM110"/>
    <mergeCell ref="J107:J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Y107:Y108"/>
    <mergeCell ref="Z107:Z108"/>
    <mergeCell ref="AA107:AA108"/>
    <mergeCell ref="AB107:AB108"/>
    <mergeCell ref="AM105:AM106"/>
    <mergeCell ref="J105:J106"/>
    <mergeCell ref="M105:M106"/>
    <mergeCell ref="N105:N106"/>
    <mergeCell ref="N111:N112"/>
    <mergeCell ref="N113:N114"/>
    <mergeCell ref="O111:O112"/>
    <mergeCell ref="O113:O114"/>
    <mergeCell ref="P111:P112"/>
    <mergeCell ref="P113:P114"/>
    <mergeCell ref="Q111:Q112"/>
    <mergeCell ref="AN107:AN108"/>
    <mergeCell ref="AQ107:AQ108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L107:AL108"/>
    <mergeCell ref="AM107:AM108"/>
    <mergeCell ref="H126:I126"/>
    <mergeCell ref="N133:O133"/>
    <mergeCell ref="H127:H130"/>
    <mergeCell ref="I127:I130"/>
    <mergeCell ref="J127:J128"/>
    <mergeCell ref="N134:N135"/>
    <mergeCell ref="O134:O135"/>
    <mergeCell ref="H111:H112"/>
    <mergeCell ref="I111:I112"/>
    <mergeCell ref="J111:J112"/>
    <mergeCell ref="M111:M112"/>
    <mergeCell ref="N116:O116"/>
    <mergeCell ref="AF123:AG124"/>
    <mergeCell ref="AH123:AH124"/>
    <mergeCell ref="AI123:AI124"/>
    <mergeCell ref="AJ123:AJ124"/>
    <mergeCell ref="AK123:AK124"/>
    <mergeCell ref="H113:H114"/>
    <mergeCell ref="I113:I114"/>
    <mergeCell ref="J113:J114"/>
    <mergeCell ref="M113:M114"/>
    <mergeCell ref="N117:N118"/>
    <mergeCell ref="O117:O118"/>
    <mergeCell ref="P117:P118"/>
    <mergeCell ref="S117:S118"/>
    <mergeCell ref="T121:U122"/>
    <mergeCell ref="V121:V122"/>
    <mergeCell ref="W121:W122"/>
    <mergeCell ref="X121:X122"/>
    <mergeCell ref="Y121:Y122"/>
    <mergeCell ref="Z113:Z114"/>
    <mergeCell ref="AA113:AA114"/>
    <mergeCell ref="AB113:AB114"/>
    <mergeCell ref="AF125:AG125"/>
    <mergeCell ref="H115:H116"/>
    <mergeCell ref="I115:I116"/>
    <mergeCell ref="J115:J116"/>
    <mergeCell ref="K115:K116"/>
    <mergeCell ref="L115:L116"/>
    <mergeCell ref="M115:M116"/>
    <mergeCell ref="N119:N120"/>
    <mergeCell ref="O119:O120"/>
    <mergeCell ref="P119:P120"/>
    <mergeCell ref="S119:S120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T117:T118"/>
    <mergeCell ref="X113:X114"/>
    <mergeCell ref="Y113:Y114"/>
    <mergeCell ref="X117:X118"/>
    <mergeCell ref="Y117:Y118"/>
    <mergeCell ref="Z117:Z118"/>
    <mergeCell ref="AA117:AA118"/>
    <mergeCell ref="AB117:AB118"/>
    <mergeCell ref="X119:X120"/>
    <mergeCell ref="Y119:Y120"/>
    <mergeCell ref="Z119:Z120"/>
    <mergeCell ref="J129:J130"/>
    <mergeCell ref="M129:M130"/>
    <mergeCell ref="H131:I131"/>
    <mergeCell ref="AL137:AM137"/>
    <mergeCell ref="H132:I132"/>
    <mergeCell ref="J154:J155"/>
    <mergeCell ref="M154:M155"/>
    <mergeCell ref="P154:P155"/>
    <mergeCell ref="Q154:Q155"/>
    <mergeCell ref="R154:R155"/>
    <mergeCell ref="S154:S155"/>
    <mergeCell ref="V154:V155"/>
    <mergeCell ref="W154:W155"/>
    <mergeCell ref="X154:X155"/>
    <mergeCell ref="Y154:Y155"/>
    <mergeCell ref="Z154:Z155"/>
    <mergeCell ref="AA154:AA155"/>
    <mergeCell ref="AB154:AB155"/>
    <mergeCell ref="H152:I155"/>
    <mergeCell ref="T149:U149"/>
    <mergeCell ref="N137:O137"/>
    <mergeCell ref="N138:O138"/>
    <mergeCell ref="N139:O139"/>
    <mergeCell ref="N140:O140"/>
    <mergeCell ref="AL129:AL130"/>
    <mergeCell ref="AM129:AM130"/>
    <mergeCell ref="AL134:AM135"/>
    <mergeCell ref="AL138:AM138"/>
    <mergeCell ref="AL139:AM139"/>
    <mergeCell ref="AL140:AM140"/>
    <mergeCell ref="M134:M135"/>
    <mergeCell ref="H134:I135"/>
    <mergeCell ref="A152:A155"/>
    <mergeCell ref="B152:B155"/>
    <mergeCell ref="C152:C155"/>
    <mergeCell ref="D152:D155"/>
    <mergeCell ref="E152:E155"/>
    <mergeCell ref="F152:F155"/>
    <mergeCell ref="G152:G155"/>
    <mergeCell ref="J152:J153"/>
    <mergeCell ref="M152:M153"/>
    <mergeCell ref="P152:P153"/>
    <mergeCell ref="Q152:Q153"/>
    <mergeCell ref="R152:R153"/>
    <mergeCell ref="S152:S153"/>
    <mergeCell ref="N161:O162"/>
    <mergeCell ref="H157:I157"/>
    <mergeCell ref="T165:U165"/>
    <mergeCell ref="H158:I158"/>
    <mergeCell ref="N163:O163"/>
    <mergeCell ref="T163:U163"/>
    <mergeCell ref="H159:I159"/>
    <mergeCell ref="N164:O164"/>
    <mergeCell ref="H156:I156"/>
    <mergeCell ref="T166:U166"/>
    <mergeCell ref="H160:I160"/>
    <mergeCell ref="N165:O165"/>
    <mergeCell ref="T169:U169"/>
    <mergeCell ref="N166:O166"/>
    <mergeCell ref="T170:U170"/>
    <mergeCell ref="N159:O160"/>
    <mergeCell ref="P159:P160"/>
    <mergeCell ref="Q159:Q160"/>
    <mergeCell ref="R159:R160"/>
    <mergeCell ref="S159:S160"/>
    <mergeCell ref="H161:I161"/>
    <mergeCell ref="V171:V172"/>
    <mergeCell ref="Y171:Y172"/>
    <mergeCell ref="N167:O167"/>
    <mergeCell ref="T176:U176"/>
    <mergeCell ref="AL178:AM178"/>
    <mergeCell ref="T177:U177"/>
    <mergeCell ref="T161:U162"/>
    <mergeCell ref="V161:V162"/>
    <mergeCell ref="W161:W162"/>
    <mergeCell ref="X161:X162"/>
    <mergeCell ref="Y161:Y162"/>
    <mergeCell ref="T164:U164"/>
    <mergeCell ref="T167:U167"/>
    <mergeCell ref="K164:K165"/>
    <mergeCell ref="L164:L165"/>
    <mergeCell ref="M164:M165"/>
    <mergeCell ref="M162:M163"/>
    <mergeCell ref="AL186:AM186"/>
    <mergeCell ref="J187:J188"/>
    <mergeCell ref="M187:M188"/>
    <mergeCell ref="N187:O187"/>
    <mergeCell ref="N191:O191"/>
    <mergeCell ref="T192:U192"/>
    <mergeCell ref="AL193:AM193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X195:X196"/>
    <mergeCell ref="Y195:Y196"/>
    <mergeCell ref="Z195:Z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K195:AK196"/>
    <mergeCell ref="AL195:AL196"/>
    <mergeCell ref="AM195:AM196"/>
    <mergeCell ref="AN195:AN196"/>
    <mergeCell ref="AO195:AO196"/>
    <mergeCell ref="AP195:AP196"/>
    <mergeCell ref="AQ195:AQ196"/>
    <mergeCell ref="AR195:AR196"/>
    <mergeCell ref="A198:A201"/>
    <mergeCell ref="B198:B201"/>
    <mergeCell ref="C198:C201"/>
    <mergeCell ref="D198:D201"/>
    <mergeCell ref="E198:E201"/>
    <mergeCell ref="F198:F201"/>
    <mergeCell ref="G198:G201"/>
    <mergeCell ref="H198:H199"/>
    <mergeCell ref="I198:I199"/>
    <mergeCell ref="J198:J199"/>
    <mergeCell ref="M198:M199"/>
    <mergeCell ref="N198:N199"/>
    <mergeCell ref="O198:O199"/>
    <mergeCell ref="P198:P199"/>
    <mergeCell ref="S198:S199"/>
    <mergeCell ref="T198:U199"/>
    <mergeCell ref="V198:V199"/>
    <mergeCell ref="W198:W199"/>
    <mergeCell ref="X198:X199"/>
    <mergeCell ref="Y198:Y199"/>
    <mergeCell ref="H200:H201"/>
    <mergeCell ref="I200:I201"/>
    <mergeCell ref="J200:J201"/>
    <mergeCell ref="M200:M201"/>
    <mergeCell ref="N200:N201"/>
    <mergeCell ref="O200:O201"/>
    <mergeCell ref="P200:P201"/>
    <mergeCell ref="S200:S201"/>
    <mergeCell ref="T200:T201"/>
    <mergeCell ref="U200:U201"/>
    <mergeCell ref="V200:V201"/>
    <mergeCell ref="W200:W201"/>
    <mergeCell ref="X200:X201"/>
    <mergeCell ref="Y200:Y201"/>
    <mergeCell ref="A202:A212"/>
    <mergeCell ref="B202:B212"/>
    <mergeCell ref="C202:C212"/>
    <mergeCell ref="F202:F212"/>
    <mergeCell ref="G202:G212"/>
    <mergeCell ref="H202:I203"/>
    <mergeCell ref="J202:J203"/>
    <mergeCell ref="K202:K203"/>
    <mergeCell ref="L202:L203"/>
    <mergeCell ref="M202:M203"/>
    <mergeCell ref="N202:N205"/>
    <mergeCell ref="O202:O205"/>
    <mergeCell ref="P202:P203"/>
    <mergeCell ref="S202:S203"/>
    <mergeCell ref="T202:U202"/>
    <mergeCell ref="H208:I208"/>
    <mergeCell ref="N208:O208"/>
    <mergeCell ref="N209:O209"/>
    <mergeCell ref="N210:O210"/>
    <mergeCell ref="N211:O211"/>
    <mergeCell ref="N212:O212"/>
    <mergeCell ref="AL202:AL205"/>
    <mergeCell ref="AM202:AM205"/>
    <mergeCell ref="AN202:AN203"/>
    <mergeCell ref="AQ202:AQ203"/>
    <mergeCell ref="T203:U203"/>
    <mergeCell ref="H204:H207"/>
    <mergeCell ref="I204:I207"/>
    <mergeCell ref="J204:J205"/>
    <mergeCell ref="M204:M205"/>
    <mergeCell ref="P204:P205"/>
    <mergeCell ref="S204:S205"/>
    <mergeCell ref="AN204:AN205"/>
    <mergeCell ref="AQ204:AQ205"/>
    <mergeCell ref="J206:J207"/>
    <mergeCell ref="M206:M207"/>
    <mergeCell ref="N206:O206"/>
    <mergeCell ref="N207:O207"/>
    <mergeCell ref="T215:U215"/>
    <mergeCell ref="A216:A219"/>
    <mergeCell ref="B216:B219"/>
    <mergeCell ref="C216:C219"/>
    <mergeCell ref="D216:D219"/>
    <mergeCell ref="E216:E219"/>
    <mergeCell ref="F216:F219"/>
    <mergeCell ref="G216:G219"/>
    <mergeCell ref="P216:P217"/>
    <mergeCell ref="S216:S217"/>
    <mergeCell ref="P218:P219"/>
    <mergeCell ref="S218:S219"/>
    <mergeCell ref="A220:A231"/>
    <mergeCell ref="B220:B231"/>
    <mergeCell ref="C220:C231"/>
    <mergeCell ref="D220:D231"/>
    <mergeCell ref="E220:E231"/>
    <mergeCell ref="F220:F231"/>
    <mergeCell ref="G220:G231"/>
    <mergeCell ref="H220:I220"/>
    <mergeCell ref="T220:U220"/>
    <mergeCell ref="H227:I227"/>
    <mergeCell ref="T227:U227"/>
    <mergeCell ref="H228:I228"/>
    <mergeCell ref="T228:U228"/>
    <mergeCell ref="H229:I229"/>
    <mergeCell ref="T229:U229"/>
    <mergeCell ref="T230:U230"/>
    <mergeCell ref="O238:O241"/>
    <mergeCell ref="P238:P241"/>
    <mergeCell ref="Q238:Q241"/>
    <mergeCell ref="R238:R241"/>
    <mergeCell ref="S238:S241"/>
    <mergeCell ref="T238:T241"/>
    <mergeCell ref="Z220:Z223"/>
    <mergeCell ref="AA220:AA223"/>
    <mergeCell ref="AB220:AB221"/>
    <mergeCell ref="AE220:AE221"/>
    <mergeCell ref="H221:I221"/>
    <mergeCell ref="T221:U221"/>
    <mergeCell ref="H222:I222"/>
    <mergeCell ref="T222:U222"/>
    <mergeCell ref="AB222:AB223"/>
    <mergeCell ref="AE222:AE223"/>
    <mergeCell ref="H223:I223"/>
    <mergeCell ref="T223:U223"/>
    <mergeCell ref="H224:I224"/>
    <mergeCell ref="T224:U224"/>
    <mergeCell ref="H225:I225"/>
    <mergeCell ref="T225:U225"/>
    <mergeCell ref="H226:I226"/>
    <mergeCell ref="T226:U226"/>
    <mergeCell ref="AC238:AC241"/>
    <mergeCell ref="AD238:AD241"/>
    <mergeCell ref="AE238:AE241"/>
    <mergeCell ref="AF238:AG238"/>
    <mergeCell ref="AH238:AH239"/>
    <mergeCell ref="AK238:AK239"/>
    <mergeCell ref="AL238:AL241"/>
    <mergeCell ref="AM238:AM241"/>
    <mergeCell ref="AN238:AN241"/>
    <mergeCell ref="T231:U231"/>
    <mergeCell ref="A232:A235"/>
    <mergeCell ref="B232:B235"/>
    <mergeCell ref="C232:C235"/>
    <mergeCell ref="Z232:Z233"/>
    <mergeCell ref="AA232:AA233"/>
    <mergeCell ref="AB232:AB233"/>
    <mergeCell ref="AE232:AE233"/>
    <mergeCell ref="Z234:Z235"/>
    <mergeCell ref="AA234:AA235"/>
    <mergeCell ref="AB234:AB235"/>
    <mergeCell ref="AE234:AE235"/>
    <mergeCell ref="A238:A241"/>
    <mergeCell ref="B238:B241"/>
    <mergeCell ref="C238:C241"/>
    <mergeCell ref="D238:D241"/>
    <mergeCell ref="E238:E241"/>
    <mergeCell ref="F238:F241"/>
    <mergeCell ref="G238:G241"/>
    <mergeCell ref="H238:H241"/>
    <mergeCell ref="I238:I241"/>
    <mergeCell ref="J238:J241"/>
    <mergeCell ref="K238:K241"/>
    <mergeCell ref="L238:L241"/>
    <mergeCell ref="M238:M241"/>
    <mergeCell ref="N238:N241"/>
    <mergeCell ref="AO238:AO241"/>
    <mergeCell ref="AP238:AP241"/>
    <mergeCell ref="AQ238:AQ241"/>
    <mergeCell ref="AR238:AR241"/>
    <mergeCell ref="AF239:AG239"/>
    <mergeCell ref="AF240:AG240"/>
    <mergeCell ref="AH240:AH241"/>
    <mergeCell ref="AK240:AK241"/>
    <mergeCell ref="AF241:AG241"/>
    <mergeCell ref="A244:A257"/>
    <mergeCell ref="B244:B257"/>
    <mergeCell ref="C244:C257"/>
    <mergeCell ref="D244:D257"/>
    <mergeCell ref="E244:E257"/>
    <mergeCell ref="F244:F257"/>
    <mergeCell ref="G244:G257"/>
    <mergeCell ref="N244:N245"/>
    <mergeCell ref="O244:O245"/>
    <mergeCell ref="P244:P245"/>
    <mergeCell ref="Q244:Q245"/>
    <mergeCell ref="R244:R245"/>
    <mergeCell ref="S244:S245"/>
    <mergeCell ref="T244:U244"/>
    <mergeCell ref="T245:U245"/>
    <mergeCell ref="U238:U241"/>
    <mergeCell ref="V238:V241"/>
    <mergeCell ref="W238:W241"/>
    <mergeCell ref="X238:X241"/>
    <mergeCell ref="Y238:Y241"/>
    <mergeCell ref="Z238:Z241"/>
    <mergeCell ref="AA238:AA241"/>
    <mergeCell ref="AB238:AB241"/>
    <mergeCell ref="N246:N247"/>
    <mergeCell ref="O246:O247"/>
    <mergeCell ref="P246:P247"/>
    <mergeCell ref="Q246:Q247"/>
    <mergeCell ref="R246:R247"/>
    <mergeCell ref="S246:S247"/>
    <mergeCell ref="T246:U247"/>
    <mergeCell ref="V246:V247"/>
    <mergeCell ref="W246:W247"/>
    <mergeCell ref="X246:X247"/>
    <mergeCell ref="Y246:Y247"/>
    <mergeCell ref="H250:I250"/>
    <mergeCell ref="T250:U251"/>
    <mergeCell ref="V250:V251"/>
    <mergeCell ref="W250:W251"/>
    <mergeCell ref="X250:X251"/>
    <mergeCell ref="Y250:Y251"/>
    <mergeCell ref="H251:I251"/>
    <mergeCell ref="H252:I252"/>
    <mergeCell ref="T252:U252"/>
    <mergeCell ref="H253:I253"/>
    <mergeCell ref="T253:U253"/>
    <mergeCell ref="H254:H257"/>
    <mergeCell ref="I254:I257"/>
    <mergeCell ref="J254:J257"/>
    <mergeCell ref="K254:K257"/>
    <mergeCell ref="L254:L257"/>
    <mergeCell ref="M254:M257"/>
    <mergeCell ref="N254:N257"/>
    <mergeCell ref="O254:O257"/>
    <mergeCell ref="P254:P257"/>
    <mergeCell ref="Q254:Q257"/>
    <mergeCell ref="R254:R257"/>
    <mergeCell ref="S254:S257"/>
    <mergeCell ref="T254:T255"/>
    <mergeCell ref="U254:U255"/>
    <mergeCell ref="V254:V255"/>
    <mergeCell ref="T256:T257"/>
    <mergeCell ref="U256:U257"/>
    <mergeCell ref="V256:V257"/>
    <mergeCell ref="Y256:Y257"/>
    <mergeCell ref="A259:A262"/>
    <mergeCell ref="B259:B262"/>
    <mergeCell ref="C259:C262"/>
    <mergeCell ref="D259:D262"/>
    <mergeCell ref="E259:E262"/>
    <mergeCell ref="F259:F262"/>
    <mergeCell ref="G259:G262"/>
    <mergeCell ref="H259:I260"/>
    <mergeCell ref="J259:J260"/>
    <mergeCell ref="K259:K260"/>
    <mergeCell ref="L259:L260"/>
    <mergeCell ref="M259:M260"/>
    <mergeCell ref="N259:O260"/>
    <mergeCell ref="P259:P260"/>
    <mergeCell ref="S259:S260"/>
    <mergeCell ref="T259:T260"/>
    <mergeCell ref="U259:U260"/>
    <mergeCell ref="V259:V260"/>
    <mergeCell ref="H261:I262"/>
    <mergeCell ref="J261:J262"/>
    <mergeCell ref="K261:K262"/>
    <mergeCell ref="L261:L262"/>
    <mergeCell ref="M261:M262"/>
    <mergeCell ref="N261:O262"/>
    <mergeCell ref="P261:P262"/>
    <mergeCell ref="S261:S262"/>
    <mergeCell ref="T261:T262"/>
    <mergeCell ref="U261:U262"/>
    <mergeCell ref="V261:V262"/>
    <mergeCell ref="A263:A266"/>
    <mergeCell ref="B263:B266"/>
    <mergeCell ref="C263:C266"/>
    <mergeCell ref="D263:D266"/>
    <mergeCell ref="E263:E266"/>
    <mergeCell ref="F263:F266"/>
    <mergeCell ref="G263:G266"/>
    <mergeCell ref="H263:H264"/>
    <mergeCell ref="I263:I264"/>
    <mergeCell ref="J263:J264"/>
    <mergeCell ref="K263:K264"/>
    <mergeCell ref="L263:L264"/>
    <mergeCell ref="M263:M264"/>
    <mergeCell ref="N263:N264"/>
    <mergeCell ref="O263:O264"/>
    <mergeCell ref="P263:P264"/>
    <mergeCell ref="Q263:Q264"/>
    <mergeCell ref="R263:R264"/>
    <mergeCell ref="S263:S264"/>
    <mergeCell ref="T263:T264"/>
    <mergeCell ref="U263:U264"/>
    <mergeCell ref="H265:H266"/>
    <mergeCell ref="P265:P266"/>
    <mergeCell ref="A277:A280"/>
    <mergeCell ref="B277:B280"/>
    <mergeCell ref="C277:C280"/>
    <mergeCell ref="D277:D280"/>
    <mergeCell ref="E277:E280"/>
    <mergeCell ref="F277:F280"/>
    <mergeCell ref="G277:G280"/>
    <mergeCell ref="H277:I277"/>
    <mergeCell ref="T277:U278"/>
    <mergeCell ref="Q265:Q266"/>
    <mergeCell ref="R265:R266"/>
    <mergeCell ref="S265:S266"/>
    <mergeCell ref="T265:T266"/>
    <mergeCell ref="U265:U266"/>
    <mergeCell ref="Z265:Z266"/>
    <mergeCell ref="AA265:AA266"/>
    <mergeCell ref="AB265:AB266"/>
    <mergeCell ref="T267:U267"/>
    <mergeCell ref="Z267:AA267"/>
    <mergeCell ref="V269:V270"/>
    <mergeCell ref="Y269:Y270"/>
    <mergeCell ref="V271:V272"/>
    <mergeCell ref="Y271:Y272"/>
    <mergeCell ref="AN277:AN278"/>
    <mergeCell ref="AQ277:AQ278"/>
    <mergeCell ref="H278:I278"/>
    <mergeCell ref="N278:O278"/>
    <mergeCell ref="AN279:AN280"/>
    <mergeCell ref="AQ279:AQ280"/>
    <mergeCell ref="B281:B284"/>
    <mergeCell ref="C281:C284"/>
    <mergeCell ref="D281:D284"/>
    <mergeCell ref="E281:E284"/>
    <mergeCell ref="F281:F284"/>
    <mergeCell ref="G281:G284"/>
    <mergeCell ref="AF274:AG274"/>
    <mergeCell ref="AL274:AM274"/>
    <mergeCell ref="Z263:Z264"/>
    <mergeCell ref="AA263:AA264"/>
    <mergeCell ref="AB263:AB264"/>
    <mergeCell ref="AE263:AE264"/>
    <mergeCell ref="AE265:AE266"/>
    <mergeCell ref="AF268:AG269"/>
    <mergeCell ref="AL268:AM269"/>
    <mergeCell ref="AF270:AG270"/>
    <mergeCell ref="AL270:AM270"/>
    <mergeCell ref="AF272:AG272"/>
    <mergeCell ref="AL272:AM272"/>
    <mergeCell ref="A281:A284"/>
    <mergeCell ref="H281:H284"/>
    <mergeCell ref="I281:I284"/>
    <mergeCell ref="J281:J282"/>
    <mergeCell ref="J283:J284"/>
    <mergeCell ref="M283:M284"/>
    <mergeCell ref="M281:M282"/>
    <mergeCell ref="A302:A303"/>
    <mergeCell ref="B302:B303"/>
    <mergeCell ref="C302:C303"/>
    <mergeCell ref="D302:D303"/>
    <mergeCell ref="E302:E303"/>
    <mergeCell ref="F302:F303"/>
    <mergeCell ref="G302:G303"/>
    <mergeCell ref="N302:O303"/>
    <mergeCell ref="P302:P303"/>
    <mergeCell ref="Q302:Q303"/>
    <mergeCell ref="B285:B293"/>
    <mergeCell ref="C285:C293"/>
    <mergeCell ref="D285:D293"/>
    <mergeCell ref="E285:E293"/>
    <mergeCell ref="F285:F293"/>
    <mergeCell ref="G285:G293"/>
    <mergeCell ref="H286:I286"/>
    <mergeCell ref="H287:I287"/>
    <mergeCell ref="H288:I288"/>
    <mergeCell ref="M289:M290"/>
    <mergeCell ref="J289:J290"/>
    <mergeCell ref="H293:I293"/>
    <mergeCell ref="A285:A293"/>
    <mergeCell ref="R302:R303"/>
    <mergeCell ref="S302:S303"/>
    <mergeCell ref="Z294:Z295"/>
    <mergeCell ref="AA294:AA295"/>
    <mergeCell ref="AB294:AB295"/>
    <mergeCell ref="AE294:AE295"/>
    <mergeCell ref="Z296:Z297"/>
    <mergeCell ref="AA296:AA297"/>
    <mergeCell ref="AB296:AB297"/>
    <mergeCell ref="AE296:AE297"/>
    <mergeCell ref="A300:A301"/>
    <mergeCell ref="B300:B301"/>
    <mergeCell ref="C300:C301"/>
    <mergeCell ref="D300:D301"/>
    <mergeCell ref="E300:E301"/>
    <mergeCell ref="F300:F301"/>
    <mergeCell ref="G300:G301"/>
    <mergeCell ref="T300:U300"/>
    <mergeCell ref="T301:U301"/>
    <mergeCell ref="A294:A297"/>
    <mergeCell ref="B294:B297"/>
    <mergeCell ref="C294:C297"/>
    <mergeCell ref="A304:A308"/>
    <mergeCell ref="B304:B308"/>
    <mergeCell ref="C304:C308"/>
    <mergeCell ref="D304:D308"/>
    <mergeCell ref="E304:E308"/>
    <mergeCell ref="F304:F308"/>
    <mergeCell ref="G304:G308"/>
    <mergeCell ref="T304:U304"/>
    <mergeCell ref="Z304:AA304"/>
    <mergeCell ref="AL304:AL307"/>
    <mergeCell ref="AM304:AM307"/>
    <mergeCell ref="AN304:AN305"/>
    <mergeCell ref="AQ304:AQ305"/>
    <mergeCell ref="T305:U305"/>
    <mergeCell ref="Z305:AA305"/>
    <mergeCell ref="T306:U308"/>
    <mergeCell ref="AN306:AN307"/>
    <mergeCell ref="AQ306:AQ307"/>
    <mergeCell ref="A309:A312"/>
    <mergeCell ref="B309:B312"/>
    <mergeCell ref="C309:C312"/>
    <mergeCell ref="D309:D312"/>
    <mergeCell ref="E309:E312"/>
    <mergeCell ref="F309:F312"/>
    <mergeCell ref="G309:G312"/>
    <mergeCell ref="J309:J310"/>
    <mergeCell ref="M309:M310"/>
    <mergeCell ref="N309:N312"/>
    <mergeCell ref="O309:O312"/>
    <mergeCell ref="P309:P312"/>
    <mergeCell ref="Q309:Q312"/>
    <mergeCell ref="R309:R312"/>
    <mergeCell ref="S309:S312"/>
    <mergeCell ref="H309:I310"/>
    <mergeCell ref="K309:K310"/>
    <mergeCell ref="L309:L310"/>
    <mergeCell ref="T309:T312"/>
    <mergeCell ref="U309:U312"/>
    <mergeCell ref="V309:V310"/>
    <mergeCell ref="Y309:Y310"/>
    <mergeCell ref="Z309:Z312"/>
    <mergeCell ref="AA309:AA312"/>
    <mergeCell ref="AB309:AB312"/>
    <mergeCell ref="AC309:AC312"/>
    <mergeCell ref="AD309:AD312"/>
    <mergeCell ref="AE309:AE312"/>
    <mergeCell ref="AF309:AF312"/>
    <mergeCell ref="AG309:AG312"/>
    <mergeCell ref="AH309:AH312"/>
    <mergeCell ref="AI309:AI312"/>
    <mergeCell ref="AJ309:AJ312"/>
    <mergeCell ref="AK309:AK312"/>
    <mergeCell ref="AL309:AL312"/>
    <mergeCell ref="AM309:AM312"/>
    <mergeCell ref="AN309:AN312"/>
    <mergeCell ref="AO309:AO312"/>
    <mergeCell ref="AP309:AP312"/>
    <mergeCell ref="AQ309:AQ312"/>
    <mergeCell ref="AR309:AR312"/>
    <mergeCell ref="J311:J312"/>
    <mergeCell ref="M311:M312"/>
    <mergeCell ref="V311:V312"/>
    <mergeCell ref="Y311:Y312"/>
    <mergeCell ref="A313:A316"/>
    <mergeCell ref="B313:B316"/>
    <mergeCell ref="C313:C316"/>
    <mergeCell ref="D313:D316"/>
    <mergeCell ref="E313:E316"/>
    <mergeCell ref="F313:F316"/>
    <mergeCell ref="G313:G316"/>
    <mergeCell ref="H313:H316"/>
    <mergeCell ref="I313:I316"/>
    <mergeCell ref="J313:J316"/>
    <mergeCell ref="K313:K316"/>
    <mergeCell ref="L313:L316"/>
    <mergeCell ref="M313:M316"/>
    <mergeCell ref="N313:N316"/>
    <mergeCell ref="O313:O316"/>
    <mergeCell ref="P313:P316"/>
    <mergeCell ref="Q313:Q316"/>
    <mergeCell ref="R313:R316"/>
    <mergeCell ref="S313:S316"/>
    <mergeCell ref="T313:T316"/>
    <mergeCell ref="U313:U316"/>
    <mergeCell ref="V313:V316"/>
    <mergeCell ref="W313:W316"/>
    <mergeCell ref="X313:X316"/>
    <mergeCell ref="Y313:Y316"/>
    <mergeCell ref="Z313:Z316"/>
    <mergeCell ref="AA313:AA316"/>
    <mergeCell ref="AB313:AB316"/>
    <mergeCell ref="AC313:AC316"/>
    <mergeCell ref="AD313:AD316"/>
    <mergeCell ref="AE313:AE316"/>
    <mergeCell ref="AF313:AF316"/>
    <mergeCell ref="AG313:AG316"/>
    <mergeCell ref="AH313:AH316"/>
    <mergeCell ref="AI313:AI316"/>
    <mergeCell ref="AJ313:AJ316"/>
    <mergeCell ref="AK313:AK316"/>
    <mergeCell ref="AL313:AL314"/>
    <mergeCell ref="AM313:AM314"/>
    <mergeCell ref="A317:A320"/>
    <mergeCell ref="B317:B320"/>
    <mergeCell ref="C317:C320"/>
    <mergeCell ref="D317:D320"/>
    <mergeCell ref="E317:E320"/>
    <mergeCell ref="F317:F320"/>
    <mergeCell ref="G317:G320"/>
    <mergeCell ref="H317:H320"/>
    <mergeCell ref="I317:I320"/>
    <mergeCell ref="J317:J320"/>
    <mergeCell ref="K317:K320"/>
    <mergeCell ref="L317:L320"/>
    <mergeCell ref="M317:M320"/>
    <mergeCell ref="N317:N320"/>
    <mergeCell ref="O317:O320"/>
    <mergeCell ref="P317:P320"/>
    <mergeCell ref="Q317:Q320"/>
    <mergeCell ref="AD317:AD320"/>
    <mergeCell ref="AE317:AE320"/>
    <mergeCell ref="AF317:AF320"/>
    <mergeCell ref="AG317:AG320"/>
    <mergeCell ref="AH317:AH320"/>
    <mergeCell ref="AI317:AI320"/>
    <mergeCell ref="AJ317:AJ320"/>
    <mergeCell ref="AK317:AK320"/>
    <mergeCell ref="AL317:AL320"/>
    <mergeCell ref="AM317:AM320"/>
    <mergeCell ref="AN317:AN318"/>
    <mergeCell ref="AQ317:AQ318"/>
    <mergeCell ref="AN313:AN314"/>
    <mergeCell ref="AQ313:AQ314"/>
    <mergeCell ref="AR313:AR314"/>
    <mergeCell ref="AL315:AL316"/>
    <mergeCell ref="AM315:AM316"/>
    <mergeCell ref="AN315:AN316"/>
    <mergeCell ref="AQ315:AQ316"/>
    <mergeCell ref="AR315:AR316"/>
    <mergeCell ref="P321:P324"/>
    <mergeCell ref="Q321:Q324"/>
    <mergeCell ref="R321:R324"/>
    <mergeCell ref="S321:S324"/>
    <mergeCell ref="T321:T324"/>
    <mergeCell ref="U321:U324"/>
    <mergeCell ref="V321:V324"/>
    <mergeCell ref="W321:W324"/>
    <mergeCell ref="X321:X324"/>
    <mergeCell ref="Y321:Y324"/>
    <mergeCell ref="Z321:Z324"/>
    <mergeCell ref="AA321:AA324"/>
    <mergeCell ref="AB321:AB324"/>
    <mergeCell ref="AC321:AC324"/>
    <mergeCell ref="Y317:Y320"/>
    <mergeCell ref="Z317:Z320"/>
    <mergeCell ref="AA317:AA320"/>
    <mergeCell ref="AB317:AB320"/>
    <mergeCell ref="AC317:AC320"/>
    <mergeCell ref="R317:R320"/>
    <mergeCell ref="S317:S320"/>
    <mergeCell ref="T317:T320"/>
    <mergeCell ref="U317:U320"/>
    <mergeCell ref="V317:V320"/>
    <mergeCell ref="W317:W320"/>
    <mergeCell ref="X317:X320"/>
    <mergeCell ref="A325:A338"/>
    <mergeCell ref="B325:B338"/>
    <mergeCell ref="C325:C338"/>
    <mergeCell ref="D325:D338"/>
    <mergeCell ref="E325:E338"/>
    <mergeCell ref="F325:F338"/>
    <mergeCell ref="G325:G338"/>
    <mergeCell ref="H325:I325"/>
    <mergeCell ref="Z325:AA325"/>
    <mergeCell ref="H326:I326"/>
    <mergeCell ref="N326:O328"/>
    <mergeCell ref="T328:U329"/>
    <mergeCell ref="V328:V329"/>
    <mergeCell ref="W328:W329"/>
    <mergeCell ref="X328:X329"/>
    <mergeCell ref="Y328:Y329"/>
    <mergeCell ref="AR317:AR320"/>
    <mergeCell ref="AN319:AN320"/>
    <mergeCell ref="AQ319:AQ320"/>
    <mergeCell ref="A321:A324"/>
    <mergeCell ref="B321:B324"/>
    <mergeCell ref="C321:C324"/>
    <mergeCell ref="D321:D324"/>
    <mergeCell ref="E321:E324"/>
    <mergeCell ref="F321:F324"/>
    <mergeCell ref="G321:G324"/>
    <mergeCell ref="H321:H324"/>
    <mergeCell ref="I321:I324"/>
    <mergeCell ref="J321:J324"/>
    <mergeCell ref="K321:K324"/>
    <mergeCell ref="L321:L324"/>
    <mergeCell ref="M321:M324"/>
    <mergeCell ref="AD321:AD324"/>
    <mergeCell ref="AE321:AE324"/>
    <mergeCell ref="AF321:AF324"/>
    <mergeCell ref="AG321:AG324"/>
    <mergeCell ref="AH321:AH324"/>
    <mergeCell ref="AI321:AI324"/>
    <mergeCell ref="AJ321:AJ324"/>
    <mergeCell ref="AK321:AK324"/>
    <mergeCell ref="AL321:AL324"/>
    <mergeCell ref="AM321:AM324"/>
    <mergeCell ref="AN321:AN322"/>
    <mergeCell ref="AQ321:AQ322"/>
    <mergeCell ref="AR321:AR322"/>
    <mergeCell ref="AN323:AN324"/>
    <mergeCell ref="AQ323:AQ324"/>
    <mergeCell ref="AR323:AR324"/>
    <mergeCell ref="Y339:Y342"/>
    <mergeCell ref="Z339:Z340"/>
    <mergeCell ref="AA339:AA340"/>
    <mergeCell ref="AB339:AB340"/>
    <mergeCell ref="AE339:AE340"/>
    <mergeCell ref="AF339:AF342"/>
    <mergeCell ref="AG339:AG342"/>
    <mergeCell ref="AH339:AH342"/>
    <mergeCell ref="AI339:AI342"/>
    <mergeCell ref="AJ339:AJ342"/>
    <mergeCell ref="AK339:AK342"/>
    <mergeCell ref="AL339:AL342"/>
    <mergeCell ref="AM339:AM342"/>
    <mergeCell ref="AN339:AN342"/>
    <mergeCell ref="A339:A342"/>
    <mergeCell ref="B339:B342"/>
    <mergeCell ref="C339:C342"/>
    <mergeCell ref="D339:D342"/>
    <mergeCell ref="E339:E342"/>
    <mergeCell ref="F339:F342"/>
    <mergeCell ref="G339:G342"/>
    <mergeCell ref="H339:H342"/>
    <mergeCell ref="I339:I342"/>
    <mergeCell ref="J339:J342"/>
    <mergeCell ref="K339:K342"/>
    <mergeCell ref="L339:L342"/>
    <mergeCell ref="M339:M342"/>
    <mergeCell ref="N339:O342"/>
    <mergeCell ref="P339:P342"/>
    <mergeCell ref="Q339:Q342"/>
    <mergeCell ref="R339:R342"/>
    <mergeCell ref="T330:U330"/>
    <mergeCell ref="T331:U331"/>
    <mergeCell ref="T332:U332"/>
    <mergeCell ref="T333:U333"/>
    <mergeCell ref="T334:U334"/>
    <mergeCell ref="T335:U335"/>
    <mergeCell ref="T336:U336"/>
    <mergeCell ref="T337:U337"/>
    <mergeCell ref="T338:U338"/>
    <mergeCell ref="AR339:AR342"/>
    <mergeCell ref="Z341:Z342"/>
    <mergeCell ref="AA341:AA342"/>
    <mergeCell ref="AB341:AB342"/>
    <mergeCell ref="AE341:AE342"/>
    <mergeCell ref="A343:A346"/>
    <mergeCell ref="B343:B346"/>
    <mergeCell ref="C343:C346"/>
    <mergeCell ref="D343:D346"/>
    <mergeCell ref="E343:E346"/>
    <mergeCell ref="F343:F346"/>
    <mergeCell ref="G343:G346"/>
    <mergeCell ref="H343:H346"/>
    <mergeCell ref="I343:I346"/>
    <mergeCell ref="J343:J346"/>
    <mergeCell ref="K343:K346"/>
    <mergeCell ref="L343:L346"/>
    <mergeCell ref="M343:M346"/>
    <mergeCell ref="N343:N346"/>
    <mergeCell ref="O343:O346"/>
    <mergeCell ref="P343:P346"/>
    <mergeCell ref="Q343:Q346"/>
    <mergeCell ref="R343:R346"/>
    <mergeCell ref="S343:S346"/>
    <mergeCell ref="T343:T346"/>
    <mergeCell ref="U343:U346"/>
    <mergeCell ref="V343:V346"/>
    <mergeCell ref="W343:W346"/>
    <mergeCell ref="X343:X346"/>
    <mergeCell ref="V339:V342"/>
    <mergeCell ref="W339:W342"/>
    <mergeCell ref="X339:X342"/>
    <mergeCell ref="AB343:AB346"/>
    <mergeCell ref="AC343:AC346"/>
    <mergeCell ref="AD343:AD346"/>
    <mergeCell ref="AE343:AE346"/>
    <mergeCell ref="AF343:AF346"/>
    <mergeCell ref="AG343:AG346"/>
    <mergeCell ref="AH343:AH346"/>
    <mergeCell ref="S339:S342"/>
    <mergeCell ref="T339:T342"/>
    <mergeCell ref="U339:U342"/>
    <mergeCell ref="AI343:AI346"/>
    <mergeCell ref="AJ343:AJ346"/>
    <mergeCell ref="AK343:AK346"/>
    <mergeCell ref="AL343:AL346"/>
    <mergeCell ref="AM343:AM346"/>
    <mergeCell ref="AN343:AN344"/>
    <mergeCell ref="AQ343:AQ344"/>
    <mergeCell ref="AO339:AO342"/>
    <mergeCell ref="AP339:AP342"/>
    <mergeCell ref="AQ339:AQ342"/>
    <mergeCell ref="AR343:AR344"/>
    <mergeCell ref="AN345:AN346"/>
    <mergeCell ref="AQ345:AQ346"/>
    <mergeCell ref="AR345:AR346"/>
    <mergeCell ref="A347:A354"/>
    <mergeCell ref="B347:B354"/>
    <mergeCell ref="C347:C354"/>
    <mergeCell ref="D347:D354"/>
    <mergeCell ref="E347:E354"/>
    <mergeCell ref="F347:F354"/>
    <mergeCell ref="G347:G354"/>
    <mergeCell ref="H347:I347"/>
    <mergeCell ref="N347:N350"/>
    <mergeCell ref="O347:O350"/>
    <mergeCell ref="P347:P348"/>
    <mergeCell ref="Q347:Q348"/>
    <mergeCell ref="S347:S348"/>
    <mergeCell ref="T347:U348"/>
    <mergeCell ref="Z347:AA347"/>
    <mergeCell ref="AR347:AR354"/>
    <mergeCell ref="H348:I348"/>
    <mergeCell ref="P349:P350"/>
    <mergeCell ref="S349:S350"/>
    <mergeCell ref="T349:U350"/>
    <mergeCell ref="Z349:AA349"/>
    <mergeCell ref="Z350:AA350"/>
    <mergeCell ref="T351:U351"/>
    <mergeCell ref="T352:U352"/>
    <mergeCell ref="Z354:AA354"/>
    <mergeCell ref="Y343:Y346"/>
    <mergeCell ref="Z343:Z346"/>
    <mergeCell ref="AA343:AA346"/>
    <mergeCell ref="A356:A357"/>
    <mergeCell ref="B356:B357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Y356:Y357"/>
    <mergeCell ref="Z356:Z357"/>
    <mergeCell ref="AA356:AA357"/>
    <mergeCell ref="AB356:AB357"/>
    <mergeCell ref="AC356:AC357"/>
    <mergeCell ref="AD356:AD357"/>
    <mergeCell ref="AE356:AE357"/>
    <mergeCell ref="AF356:AF357"/>
    <mergeCell ref="AG356:AG357"/>
    <mergeCell ref="AH356:AH357"/>
    <mergeCell ref="AK356:AK357"/>
    <mergeCell ref="AL356:AL357"/>
    <mergeCell ref="AM356:AM357"/>
    <mergeCell ref="AN356:AN357"/>
    <mergeCell ref="AO356:AO357"/>
    <mergeCell ref="AP356:AP357"/>
    <mergeCell ref="AQ356:AQ357"/>
    <mergeCell ref="AR356:AR357"/>
    <mergeCell ref="A358:A362"/>
    <mergeCell ref="C358:C362"/>
    <mergeCell ref="D358:D362"/>
    <mergeCell ref="E358:E362"/>
    <mergeCell ref="F358:F362"/>
    <mergeCell ref="G358:G362"/>
    <mergeCell ref="H358:H362"/>
    <mergeCell ref="I358:I362"/>
    <mergeCell ref="J358:J362"/>
    <mergeCell ref="K358:K362"/>
    <mergeCell ref="L358:L362"/>
    <mergeCell ref="M358:M362"/>
    <mergeCell ref="N358:N362"/>
    <mergeCell ref="O358:O362"/>
    <mergeCell ref="P358:P359"/>
    <mergeCell ref="S358:S359"/>
    <mergeCell ref="T358:T362"/>
    <mergeCell ref="U358:U362"/>
    <mergeCell ref="V358:V362"/>
    <mergeCell ref="W358:W362"/>
    <mergeCell ref="X358:X362"/>
    <mergeCell ref="Y358:Y362"/>
    <mergeCell ref="Z358:Z362"/>
    <mergeCell ref="AA358:AA362"/>
    <mergeCell ref="AB358:AB362"/>
    <mergeCell ref="AC358:AC362"/>
    <mergeCell ref="AD358:AD362"/>
    <mergeCell ref="AE358:AE362"/>
    <mergeCell ref="AF358:AF362"/>
    <mergeCell ref="V364:V367"/>
    <mergeCell ref="AG358:AG362"/>
    <mergeCell ref="AH358:AH362"/>
    <mergeCell ref="AI358:AI362"/>
    <mergeCell ref="AJ358:AJ362"/>
    <mergeCell ref="AK358:AK362"/>
    <mergeCell ref="AL358:AL362"/>
    <mergeCell ref="AM358:AM362"/>
    <mergeCell ref="AN358:AN362"/>
    <mergeCell ref="AO358:AO362"/>
    <mergeCell ref="AP358:AP362"/>
    <mergeCell ref="AQ358:AQ362"/>
    <mergeCell ref="AR358:AR362"/>
    <mergeCell ref="P360:P362"/>
    <mergeCell ref="S360:S362"/>
    <mergeCell ref="Q361:Q362"/>
    <mergeCell ref="R361:R362"/>
    <mergeCell ref="T363:U363"/>
    <mergeCell ref="Z363:AA363"/>
    <mergeCell ref="X364:X367"/>
    <mergeCell ref="Y364:Y367"/>
    <mergeCell ref="Z364:Z367"/>
    <mergeCell ref="AA364:AA367"/>
    <mergeCell ref="AO364:AO367"/>
    <mergeCell ref="AP364:AP367"/>
    <mergeCell ref="AQ364:AQ367"/>
    <mergeCell ref="AR364:AR367"/>
    <mergeCell ref="R365:R367"/>
    <mergeCell ref="S365:S367"/>
    <mergeCell ref="AH366:AH367"/>
    <mergeCell ref="AK366:AK367"/>
    <mergeCell ref="W364:W367"/>
    <mergeCell ref="B358:B362"/>
    <mergeCell ref="AB364:AB367"/>
    <mergeCell ref="AC364:AC367"/>
    <mergeCell ref="AD364:AD367"/>
    <mergeCell ref="AE364:AE367"/>
    <mergeCell ref="AF364:AF367"/>
    <mergeCell ref="AG364:AG367"/>
    <mergeCell ref="AH364:AH365"/>
    <mergeCell ref="AK364:AK365"/>
    <mergeCell ref="AL364:AL367"/>
    <mergeCell ref="AM364:AM367"/>
    <mergeCell ref="AN364:AN367"/>
    <mergeCell ref="A364:A367"/>
    <mergeCell ref="B364:B367"/>
    <mergeCell ref="C364:C367"/>
    <mergeCell ref="D364:D367"/>
    <mergeCell ref="E364:E367"/>
    <mergeCell ref="F364:F367"/>
    <mergeCell ref="G364:G367"/>
    <mergeCell ref="H364:H367"/>
    <mergeCell ref="I364:I367"/>
    <mergeCell ref="J364:J367"/>
    <mergeCell ref="K364:K367"/>
    <mergeCell ref="L364:L367"/>
    <mergeCell ref="M364:M367"/>
    <mergeCell ref="N364:O364"/>
    <mergeCell ref="T364:T367"/>
    <mergeCell ref="U364:U367"/>
    <mergeCell ref="N365:N367"/>
    <mergeCell ref="O365:O367"/>
    <mergeCell ref="P365:P367"/>
    <mergeCell ref="Q365:Q367"/>
    <mergeCell ref="W368:W371"/>
    <mergeCell ref="X368:X371"/>
    <mergeCell ref="Y368:Y371"/>
    <mergeCell ref="Z368:Z371"/>
    <mergeCell ref="AA368:AA371"/>
    <mergeCell ref="AB368:AB371"/>
    <mergeCell ref="AC368:AC371"/>
    <mergeCell ref="AD368:AD371"/>
    <mergeCell ref="AE368:AE371"/>
    <mergeCell ref="AF368:AF371"/>
    <mergeCell ref="AG368:AG371"/>
    <mergeCell ref="AH368:AH369"/>
    <mergeCell ref="AK368:AK369"/>
    <mergeCell ref="AL368:AL371"/>
    <mergeCell ref="AP368:AP371"/>
    <mergeCell ref="AQ368:AQ371"/>
    <mergeCell ref="AR368:AR371"/>
    <mergeCell ref="AH370:AH371"/>
    <mergeCell ref="AK370:AK371"/>
    <mergeCell ref="B368:B371"/>
    <mergeCell ref="C368:C371"/>
    <mergeCell ref="D368:D371"/>
    <mergeCell ref="E368:E371"/>
    <mergeCell ref="F368:F371"/>
    <mergeCell ref="G368:G371"/>
    <mergeCell ref="H368:H371"/>
    <mergeCell ref="I368:I371"/>
    <mergeCell ref="J368:J371"/>
    <mergeCell ref="K368:K371"/>
    <mergeCell ref="L368:L371"/>
    <mergeCell ref="M368:M371"/>
    <mergeCell ref="N368:O369"/>
    <mergeCell ref="P368:P369"/>
    <mergeCell ref="Q368:Q369"/>
    <mergeCell ref="R368:R369"/>
    <mergeCell ref="S368:S369"/>
    <mergeCell ref="N370:O371"/>
    <mergeCell ref="P370:P371"/>
    <mergeCell ref="Q370:Q371"/>
    <mergeCell ref="R370:R371"/>
    <mergeCell ref="S370:S371"/>
    <mergeCell ref="T368:T371"/>
    <mergeCell ref="U368:U371"/>
    <mergeCell ref="V368:V371"/>
    <mergeCell ref="Z378:Z381"/>
    <mergeCell ref="AA378:AA381"/>
    <mergeCell ref="AB378:AB381"/>
    <mergeCell ref="AC378:AC381"/>
    <mergeCell ref="AD378:AD381"/>
    <mergeCell ref="AE378:AE381"/>
    <mergeCell ref="AF378:AF381"/>
    <mergeCell ref="AG378:AG381"/>
    <mergeCell ref="AH378:AH381"/>
    <mergeCell ref="AI378:AI381"/>
    <mergeCell ref="AJ378:AJ381"/>
    <mergeCell ref="AK378:AK381"/>
    <mergeCell ref="A378:A381"/>
    <mergeCell ref="B378:B381"/>
    <mergeCell ref="C378:C381"/>
    <mergeCell ref="D378:D381"/>
    <mergeCell ref="E378:E381"/>
    <mergeCell ref="F378:F381"/>
    <mergeCell ref="G378:G381"/>
    <mergeCell ref="H378:H381"/>
    <mergeCell ref="I378:I381"/>
    <mergeCell ref="J378:J381"/>
    <mergeCell ref="K378:K381"/>
    <mergeCell ref="L378:L381"/>
    <mergeCell ref="M378:M381"/>
    <mergeCell ref="N378:O378"/>
    <mergeCell ref="T378:T381"/>
    <mergeCell ref="U378:U381"/>
    <mergeCell ref="V378:V381"/>
    <mergeCell ref="AL378:AL381"/>
    <mergeCell ref="AM378:AM381"/>
    <mergeCell ref="AN378:AN381"/>
    <mergeCell ref="AO378:AO381"/>
    <mergeCell ref="AM368:AM371"/>
    <mergeCell ref="AN368:AN371"/>
    <mergeCell ref="AO368:AO371"/>
    <mergeCell ref="AP378:AP381"/>
    <mergeCell ref="AQ378:AQ381"/>
    <mergeCell ref="AR378:AR381"/>
    <mergeCell ref="N379:O379"/>
    <mergeCell ref="N380:O381"/>
    <mergeCell ref="P380:P381"/>
    <mergeCell ref="Q380:Q381"/>
    <mergeCell ref="R380:R381"/>
    <mergeCell ref="S380:S381"/>
    <mergeCell ref="A382:A396"/>
    <mergeCell ref="B382:B396"/>
    <mergeCell ref="C382:C396"/>
    <mergeCell ref="D382:D396"/>
    <mergeCell ref="E382:E396"/>
    <mergeCell ref="F382:F396"/>
    <mergeCell ref="G382:G396"/>
    <mergeCell ref="N382:O382"/>
    <mergeCell ref="T382:U382"/>
    <mergeCell ref="Z382:AA382"/>
    <mergeCell ref="N383:O383"/>
    <mergeCell ref="T383:U383"/>
    <mergeCell ref="Z383:AA383"/>
    <mergeCell ref="N384:O384"/>
    <mergeCell ref="T384:U385"/>
    <mergeCell ref="T386:U386"/>
    <mergeCell ref="T387:U388"/>
    <mergeCell ref="T389:U390"/>
    <mergeCell ref="T391:U392"/>
    <mergeCell ref="T393:U393"/>
    <mergeCell ref="T394:U394"/>
    <mergeCell ref="T395:U395"/>
    <mergeCell ref="Y378:Y381"/>
    <mergeCell ref="A399:A404"/>
    <mergeCell ref="B399:B404"/>
    <mergeCell ref="C399:C404"/>
    <mergeCell ref="D399:D404"/>
    <mergeCell ref="E399:E404"/>
    <mergeCell ref="F399:F404"/>
    <mergeCell ref="G399:G404"/>
    <mergeCell ref="H399:I399"/>
    <mergeCell ref="Z399:AA399"/>
    <mergeCell ref="H400:I400"/>
    <mergeCell ref="N400:O400"/>
    <mergeCell ref="H401:I401"/>
    <mergeCell ref="N401:O401"/>
    <mergeCell ref="H402:I402"/>
    <mergeCell ref="N402:O402"/>
    <mergeCell ref="Z403:AA403"/>
    <mergeCell ref="N404:O404"/>
    <mergeCell ref="W378:W381"/>
    <mergeCell ref="X378:X381"/>
    <mergeCell ref="AE405:AE406"/>
    <mergeCell ref="AF405:AF406"/>
    <mergeCell ref="AG405:AG406"/>
    <mergeCell ref="AH405:AH406"/>
    <mergeCell ref="AI405:AI406"/>
    <mergeCell ref="A405:A406"/>
    <mergeCell ref="B405:B406"/>
    <mergeCell ref="C405:C406"/>
    <mergeCell ref="D405:D406"/>
    <mergeCell ref="E405:E406"/>
    <mergeCell ref="F405:F406"/>
    <mergeCell ref="G405:G406"/>
    <mergeCell ref="H405:I406"/>
    <mergeCell ref="J405:J406"/>
    <mergeCell ref="K405:K406"/>
    <mergeCell ref="L405:L406"/>
    <mergeCell ref="M405:M406"/>
    <mergeCell ref="N405:N406"/>
    <mergeCell ref="O405:O406"/>
    <mergeCell ref="P405:P406"/>
    <mergeCell ref="Q405:Q406"/>
    <mergeCell ref="R405:R406"/>
    <mergeCell ref="AJ405:AJ406"/>
    <mergeCell ref="AK405:AK406"/>
    <mergeCell ref="AL405:AM405"/>
    <mergeCell ref="AR405:AR406"/>
    <mergeCell ref="A408:A413"/>
    <mergeCell ref="B408:B413"/>
    <mergeCell ref="C408:C413"/>
    <mergeCell ref="D408:D413"/>
    <mergeCell ref="E408:E413"/>
    <mergeCell ref="F408:F413"/>
    <mergeCell ref="G408:G413"/>
    <mergeCell ref="H408:I408"/>
    <mergeCell ref="T408:U410"/>
    <mergeCell ref="V408:V409"/>
    <mergeCell ref="W408:W409"/>
    <mergeCell ref="X408:X409"/>
    <mergeCell ref="Y408:Y409"/>
    <mergeCell ref="H409:I409"/>
    <mergeCell ref="T411:U411"/>
    <mergeCell ref="T412:U412"/>
    <mergeCell ref="S405:S406"/>
    <mergeCell ref="T405:T406"/>
    <mergeCell ref="U405:U406"/>
    <mergeCell ref="V405:V406"/>
    <mergeCell ref="W405:W406"/>
    <mergeCell ref="X405:X406"/>
    <mergeCell ref="Y405:Y406"/>
    <mergeCell ref="Z405:Z406"/>
    <mergeCell ref="AA405:AA406"/>
    <mergeCell ref="AB405:AB406"/>
    <mergeCell ref="AC405:AC406"/>
    <mergeCell ref="AD405:AD406"/>
    <mergeCell ref="A417:A420"/>
    <mergeCell ref="B417:B420"/>
    <mergeCell ref="C417:C420"/>
    <mergeCell ref="D417:D420"/>
    <mergeCell ref="E417:E420"/>
    <mergeCell ref="F417:F420"/>
    <mergeCell ref="G417:G420"/>
    <mergeCell ref="H417:H420"/>
    <mergeCell ref="I417:I420"/>
    <mergeCell ref="J417:J418"/>
    <mergeCell ref="M417:M418"/>
    <mergeCell ref="T417:T420"/>
    <mergeCell ref="U417:U420"/>
    <mergeCell ref="V417:V418"/>
    <mergeCell ref="Y417:Y418"/>
    <mergeCell ref="J419:J420"/>
    <mergeCell ref="M419:M420"/>
    <mergeCell ref="V419:V420"/>
    <mergeCell ref="Y419:Y420"/>
    <mergeCell ref="AL422:AM423"/>
    <mergeCell ref="AL424:AM425"/>
    <mergeCell ref="AL426:AM427"/>
    <mergeCell ref="A430:A439"/>
    <mergeCell ref="B430:B439"/>
    <mergeCell ref="C430:C439"/>
    <mergeCell ref="D430:D439"/>
    <mergeCell ref="E430:E439"/>
    <mergeCell ref="F430:F439"/>
    <mergeCell ref="G430:G439"/>
    <mergeCell ref="H430:I430"/>
    <mergeCell ref="N430:N433"/>
    <mergeCell ref="O430:O433"/>
    <mergeCell ref="P430:P431"/>
    <mergeCell ref="S430:S431"/>
    <mergeCell ref="H431:I431"/>
    <mergeCell ref="Z431:AA431"/>
    <mergeCell ref="H432:I432"/>
    <mergeCell ref="P432:P433"/>
    <mergeCell ref="S432:S433"/>
    <mergeCell ref="H433:I433"/>
    <mergeCell ref="H434:I434"/>
    <mergeCell ref="H435:I435"/>
    <mergeCell ref="J436:J437"/>
    <mergeCell ref="M436:M437"/>
    <mergeCell ref="J438:J439"/>
    <mergeCell ref="M438:M439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A422:A429"/>
    <mergeCell ref="B422:B429"/>
    <mergeCell ref="C422:C429"/>
    <mergeCell ref="D422:D429"/>
    <mergeCell ref="E422:E429"/>
    <mergeCell ref="F422:F429"/>
    <mergeCell ref="G422:G429"/>
    <mergeCell ref="N448:N449"/>
    <mergeCell ref="O448:O449"/>
    <mergeCell ref="P448:P449"/>
    <mergeCell ref="Q448:Q449"/>
    <mergeCell ref="R448:R449"/>
    <mergeCell ref="S448:S449"/>
    <mergeCell ref="T448:T449"/>
    <mergeCell ref="U448:U449"/>
    <mergeCell ref="V448:V449"/>
    <mergeCell ref="W448:W449"/>
    <mergeCell ref="X448:X449"/>
    <mergeCell ref="Y448:Y449"/>
    <mergeCell ref="Z448:Z449"/>
    <mergeCell ref="AA448:AA449"/>
    <mergeCell ref="AB448:AB449"/>
    <mergeCell ref="AC448:AC449"/>
    <mergeCell ref="AD448:AD449"/>
    <mergeCell ref="AE448:AE449"/>
    <mergeCell ref="AF448:AF449"/>
    <mergeCell ref="AG448:AG449"/>
    <mergeCell ref="AH448:AH449"/>
    <mergeCell ref="AI448:AI449"/>
    <mergeCell ref="AJ448:AJ449"/>
    <mergeCell ref="AK448:AK449"/>
    <mergeCell ref="AL448:AM448"/>
    <mergeCell ref="AR448:AR449"/>
    <mergeCell ref="A451:A454"/>
    <mergeCell ref="B451:B454"/>
    <mergeCell ref="C451:C454"/>
    <mergeCell ref="D451:D454"/>
    <mergeCell ref="E451:E454"/>
    <mergeCell ref="F451:F454"/>
    <mergeCell ref="G451:G454"/>
    <mergeCell ref="H451:H454"/>
    <mergeCell ref="I451:I454"/>
    <mergeCell ref="J451:J454"/>
    <mergeCell ref="K451:K454"/>
    <mergeCell ref="L451:L454"/>
    <mergeCell ref="M451:M454"/>
    <mergeCell ref="N451:N454"/>
    <mergeCell ref="O451:O454"/>
    <mergeCell ref="P451:P454"/>
    <mergeCell ref="Q451:Q454"/>
    <mergeCell ref="R451:R454"/>
    <mergeCell ref="S451:S454"/>
    <mergeCell ref="T451:T454"/>
    <mergeCell ref="U451:U454"/>
    <mergeCell ref="V451:V454"/>
    <mergeCell ref="W451:W454"/>
    <mergeCell ref="X451:X454"/>
    <mergeCell ref="Y451:Y454"/>
    <mergeCell ref="Z451:Z454"/>
    <mergeCell ref="AA451:AA454"/>
    <mergeCell ref="AB451:AB454"/>
    <mergeCell ref="AC451:AC454"/>
    <mergeCell ref="AD451:AD454"/>
    <mergeCell ref="AE451:AE454"/>
    <mergeCell ref="AF451:AF454"/>
    <mergeCell ref="AG451:AG454"/>
    <mergeCell ref="AH451:AH454"/>
    <mergeCell ref="AI451:AI454"/>
    <mergeCell ref="AJ451:AJ454"/>
    <mergeCell ref="AK451:AK454"/>
    <mergeCell ref="AL451:AL454"/>
    <mergeCell ref="AM451:AM452"/>
    <mergeCell ref="AN451:AN452"/>
    <mergeCell ref="AQ451:AQ452"/>
    <mergeCell ref="AR451:AR454"/>
    <mergeCell ref="AM453:AM454"/>
    <mergeCell ref="AN453:AN454"/>
    <mergeCell ref="AQ453:AQ454"/>
    <mergeCell ref="A455:A458"/>
    <mergeCell ref="B455:B458"/>
    <mergeCell ref="C455:C458"/>
    <mergeCell ref="D455:D458"/>
    <mergeCell ref="E455:E458"/>
    <mergeCell ref="F455:F458"/>
    <mergeCell ref="G455:G458"/>
    <mergeCell ref="H455:H458"/>
    <mergeCell ref="I455:I458"/>
    <mergeCell ref="J455:J458"/>
    <mergeCell ref="K455:K458"/>
    <mergeCell ref="L455:L458"/>
    <mergeCell ref="M455:M458"/>
    <mergeCell ref="N455:N458"/>
    <mergeCell ref="O455:O458"/>
    <mergeCell ref="P455:P458"/>
    <mergeCell ref="Q455:Q458"/>
    <mergeCell ref="R455:R458"/>
    <mergeCell ref="S455:S458"/>
    <mergeCell ref="T455:U455"/>
    <mergeCell ref="AL455:AL456"/>
    <mergeCell ref="AM455:AM456"/>
    <mergeCell ref="AN455:AN456"/>
    <mergeCell ref="AQ455:AQ456"/>
    <mergeCell ref="AR455:AR456"/>
    <mergeCell ref="T456:T458"/>
    <mergeCell ref="U456:U458"/>
    <mergeCell ref="V456:V458"/>
    <mergeCell ref="W456:W458"/>
    <mergeCell ref="X456:X458"/>
    <mergeCell ref="Y456:Y458"/>
    <mergeCell ref="Z456:Z458"/>
    <mergeCell ref="AA456:AA458"/>
    <mergeCell ref="AB456:AB458"/>
    <mergeCell ref="AC456:AC458"/>
    <mergeCell ref="AD456:AD458"/>
    <mergeCell ref="AE456:AE458"/>
    <mergeCell ref="AF456:AF458"/>
    <mergeCell ref="AG456:AG458"/>
    <mergeCell ref="AH456:AH458"/>
    <mergeCell ref="AI456:AI458"/>
    <mergeCell ref="AJ456:AJ458"/>
    <mergeCell ref="AK456:AK458"/>
    <mergeCell ref="AL457:AL458"/>
    <mergeCell ref="AM457:AM458"/>
    <mergeCell ref="AN457:AN458"/>
    <mergeCell ref="AQ457:AQ458"/>
    <mergeCell ref="AR457:AR458"/>
    <mergeCell ref="A463:A466"/>
    <mergeCell ref="B463:B466"/>
    <mergeCell ref="C463:C466"/>
    <mergeCell ref="D463:D466"/>
    <mergeCell ref="E463:E466"/>
    <mergeCell ref="F463:F466"/>
    <mergeCell ref="G463:G466"/>
    <mergeCell ref="H463:H466"/>
    <mergeCell ref="I463:I466"/>
    <mergeCell ref="J463:J464"/>
    <mergeCell ref="M463:M464"/>
    <mergeCell ref="N463:N466"/>
    <mergeCell ref="O463:O466"/>
    <mergeCell ref="P463:P466"/>
    <mergeCell ref="Q463:Q466"/>
    <mergeCell ref="R463:R466"/>
    <mergeCell ref="S463:S466"/>
    <mergeCell ref="T463:T466"/>
    <mergeCell ref="U463:U466"/>
    <mergeCell ref="V463:V466"/>
    <mergeCell ref="W463:W466"/>
    <mergeCell ref="X463:X466"/>
    <mergeCell ref="Y463:Y466"/>
    <mergeCell ref="Z463:Z466"/>
    <mergeCell ref="AA463:AA466"/>
    <mergeCell ref="AB463:AB466"/>
    <mergeCell ref="AC463:AC466"/>
    <mergeCell ref="AD463:AD466"/>
    <mergeCell ref="AE463:AE466"/>
    <mergeCell ref="AF463:AF466"/>
    <mergeCell ref="AG463:AG466"/>
    <mergeCell ref="AH463:AH466"/>
    <mergeCell ref="AI463:AI466"/>
    <mergeCell ref="AJ463:AJ466"/>
    <mergeCell ref="AK463:AK466"/>
    <mergeCell ref="AL463:AL466"/>
    <mergeCell ref="AM463:AM466"/>
    <mergeCell ref="AN463:AN466"/>
    <mergeCell ref="AO463:AO466"/>
    <mergeCell ref="AP463:AP466"/>
    <mergeCell ref="AQ463:AQ466"/>
    <mergeCell ref="AR463:AR466"/>
    <mergeCell ref="J465:J466"/>
    <mergeCell ref="M465:M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U467"/>
    <mergeCell ref="Z467:Z468"/>
    <mergeCell ref="AA467:AA468"/>
    <mergeCell ref="AB467:AB468"/>
    <mergeCell ref="AC467:AC468"/>
    <mergeCell ref="AD467:AD468"/>
    <mergeCell ref="AE467:AE468"/>
    <mergeCell ref="AF467:AF468"/>
    <mergeCell ref="AG467:AG468"/>
    <mergeCell ref="AH467:AH468"/>
    <mergeCell ref="AI467:AI468"/>
    <mergeCell ref="AJ467:AJ468"/>
    <mergeCell ref="AK467:AK468"/>
    <mergeCell ref="AL467:AL468"/>
    <mergeCell ref="AM467:AM468"/>
    <mergeCell ref="AN467:AN468"/>
    <mergeCell ref="AO467:AO468"/>
    <mergeCell ref="AP467:AP468"/>
    <mergeCell ref="AQ467:AQ468"/>
    <mergeCell ref="AR467:AR468"/>
    <mergeCell ref="A470:A474"/>
    <mergeCell ref="B470:B474"/>
    <mergeCell ref="C470:C474"/>
    <mergeCell ref="D470:D474"/>
    <mergeCell ref="E470:E474"/>
    <mergeCell ref="F470:F474"/>
    <mergeCell ref="G470:G474"/>
    <mergeCell ref="H470:H474"/>
    <mergeCell ref="I470:I474"/>
    <mergeCell ref="J470:J474"/>
    <mergeCell ref="K470:K474"/>
    <mergeCell ref="L470:L474"/>
    <mergeCell ref="M470:M474"/>
    <mergeCell ref="N470:N474"/>
    <mergeCell ref="O470:O474"/>
    <mergeCell ref="P470:P474"/>
    <mergeCell ref="Q470:Q474"/>
    <mergeCell ref="R470:R474"/>
    <mergeCell ref="S470:S474"/>
    <mergeCell ref="T470:T474"/>
    <mergeCell ref="U470:U474"/>
    <mergeCell ref="V470:V474"/>
    <mergeCell ref="W470:W474"/>
    <mergeCell ref="X470:X474"/>
    <mergeCell ref="Y470:Y474"/>
    <mergeCell ref="Z470:Z474"/>
    <mergeCell ref="AA470:AA474"/>
    <mergeCell ref="AB470:AB474"/>
    <mergeCell ref="AC470:AC474"/>
    <mergeCell ref="AD470:AD474"/>
    <mergeCell ref="AE470:AE474"/>
    <mergeCell ref="AF470:AF474"/>
    <mergeCell ref="AG470:AG474"/>
    <mergeCell ref="AH470:AH474"/>
    <mergeCell ref="AI470:AI474"/>
    <mergeCell ref="AL470:AM470"/>
    <mergeCell ref="AJ471:AJ474"/>
    <mergeCell ref="AK471:AK474"/>
    <mergeCell ref="AL471:AL474"/>
    <mergeCell ref="AM471:AM474"/>
    <mergeCell ref="AN471:AN472"/>
    <mergeCell ref="AQ471:AQ472"/>
    <mergeCell ref="AR471:AR474"/>
    <mergeCell ref="AN473:AN474"/>
    <mergeCell ref="AQ473:AQ474"/>
    <mergeCell ref="A476:A479"/>
    <mergeCell ref="B476:B479"/>
    <mergeCell ref="C476:C479"/>
    <mergeCell ref="D476:D479"/>
    <mergeCell ref="E476:E479"/>
    <mergeCell ref="F476:F479"/>
    <mergeCell ref="G476:G479"/>
    <mergeCell ref="Z476:Z477"/>
    <mergeCell ref="AA476:AA477"/>
    <mergeCell ref="AB476:AB477"/>
    <mergeCell ref="AE476:AE477"/>
    <mergeCell ref="AQ476:AQ479"/>
    <mergeCell ref="AR476:AR479"/>
    <mergeCell ref="Z478:Z479"/>
    <mergeCell ref="AA478:AA479"/>
    <mergeCell ref="AB478:AB479"/>
    <mergeCell ref="AE478:AE479"/>
    <mergeCell ref="A481:A485"/>
    <mergeCell ref="B481:B485"/>
    <mergeCell ref="C481:C485"/>
    <mergeCell ref="D481:D485"/>
    <mergeCell ref="E481:E485"/>
    <mergeCell ref="F481:F485"/>
    <mergeCell ref="G481:G485"/>
    <mergeCell ref="N483:O483"/>
    <mergeCell ref="AL481:AM481"/>
    <mergeCell ref="AR481:AR485"/>
    <mergeCell ref="N484:O484"/>
    <mergeCell ref="T485:U485"/>
    <mergeCell ref="A496:A505"/>
    <mergeCell ref="B496:B505"/>
    <mergeCell ref="C496:C505"/>
    <mergeCell ref="D496:D505"/>
    <mergeCell ref="E496:E505"/>
    <mergeCell ref="F496:F505"/>
    <mergeCell ref="G496:G505"/>
    <mergeCell ref="H496:I496"/>
    <mergeCell ref="Z496:AA496"/>
    <mergeCell ref="AF496:AG496"/>
    <mergeCell ref="AL496:AM497"/>
    <mergeCell ref="H497:I497"/>
    <mergeCell ref="Z497:AA497"/>
    <mergeCell ref="AF497:AG497"/>
    <mergeCell ref="AF498:AF501"/>
    <mergeCell ref="AG498:AG501"/>
    <mergeCell ref="A492:A495"/>
    <mergeCell ref="H481:I482"/>
    <mergeCell ref="J481:J482"/>
    <mergeCell ref="M481:M482"/>
    <mergeCell ref="B492:B495"/>
    <mergeCell ref="C492:C495"/>
    <mergeCell ref="D492:D495"/>
    <mergeCell ref="E492:E495"/>
    <mergeCell ref="F492:F495"/>
    <mergeCell ref="G492:G495"/>
    <mergeCell ref="H492:I492"/>
    <mergeCell ref="T492:U492"/>
    <mergeCell ref="Z492:Z495"/>
    <mergeCell ref="AA492:AA495"/>
    <mergeCell ref="AB492:AB493"/>
    <mergeCell ref="AE492:AE493"/>
    <mergeCell ref="H493:I493"/>
    <mergeCell ref="N493:O493"/>
    <mergeCell ref="T493:U494"/>
    <mergeCell ref="S506:S509"/>
    <mergeCell ref="AN498:AN499"/>
    <mergeCell ref="AH498:AH499"/>
    <mergeCell ref="AK498:AK499"/>
    <mergeCell ref="AL498:AM499"/>
    <mergeCell ref="T506:T509"/>
    <mergeCell ref="U506:U509"/>
    <mergeCell ref="V506:V507"/>
    <mergeCell ref="Y506:Y507"/>
    <mergeCell ref="J508:J509"/>
    <mergeCell ref="M508:M509"/>
    <mergeCell ref="V508:V509"/>
    <mergeCell ref="Y508:Y509"/>
    <mergeCell ref="N494:O494"/>
    <mergeCell ref="AB494:AB495"/>
    <mergeCell ref="AE494:AE495"/>
    <mergeCell ref="N498:O499"/>
    <mergeCell ref="AO498:AO499"/>
    <mergeCell ref="AP498:AP499"/>
    <mergeCell ref="AQ498:AQ499"/>
    <mergeCell ref="AK500:AK501"/>
    <mergeCell ref="AL500:AM500"/>
    <mergeCell ref="AL501:AM501"/>
    <mergeCell ref="N504:O504"/>
    <mergeCell ref="N505:O505"/>
    <mergeCell ref="Q510:Q513"/>
    <mergeCell ref="B506:B509"/>
    <mergeCell ref="C506:C509"/>
    <mergeCell ref="D506:D509"/>
    <mergeCell ref="E506:E509"/>
    <mergeCell ref="F506:F509"/>
    <mergeCell ref="G506:G509"/>
    <mergeCell ref="H506:H509"/>
    <mergeCell ref="I506:I509"/>
    <mergeCell ref="J506:J507"/>
    <mergeCell ref="M506:M507"/>
    <mergeCell ref="N506:N509"/>
    <mergeCell ref="O506:O509"/>
    <mergeCell ref="P506:P509"/>
    <mergeCell ref="Q506:Q509"/>
    <mergeCell ref="R506:R509"/>
    <mergeCell ref="R510:R513"/>
    <mergeCell ref="S510:S513"/>
    <mergeCell ref="T510:T513"/>
    <mergeCell ref="U510:U513"/>
    <mergeCell ref="V510:V511"/>
    <mergeCell ref="Y510:Y511"/>
    <mergeCell ref="AJ510:AJ513"/>
    <mergeCell ref="AK510:AK513"/>
    <mergeCell ref="A506:A509"/>
    <mergeCell ref="Z510:Z513"/>
    <mergeCell ref="AA510:AA513"/>
    <mergeCell ref="AB510:AB513"/>
    <mergeCell ref="AC510:AC513"/>
    <mergeCell ref="AD510:AD513"/>
    <mergeCell ref="AE510:AE513"/>
    <mergeCell ref="AF510:AF513"/>
    <mergeCell ref="AG510:AG513"/>
    <mergeCell ref="AH510:AH513"/>
    <mergeCell ref="AI510:AI513"/>
    <mergeCell ref="A510:A513"/>
    <mergeCell ref="B510:B513"/>
    <mergeCell ref="C510:C513"/>
    <mergeCell ref="D510:D513"/>
    <mergeCell ref="E510:E513"/>
    <mergeCell ref="F510:F513"/>
    <mergeCell ref="G510:G513"/>
    <mergeCell ref="H510:H513"/>
    <mergeCell ref="I510:I513"/>
    <mergeCell ref="J510:J513"/>
    <mergeCell ref="K510:K513"/>
    <mergeCell ref="L510:L513"/>
    <mergeCell ref="M510:M513"/>
    <mergeCell ref="N510:N513"/>
    <mergeCell ref="O510:O513"/>
    <mergeCell ref="P510:P513"/>
    <mergeCell ref="AL510:AL513"/>
    <mergeCell ref="AM510:AM513"/>
    <mergeCell ref="AN510:AN513"/>
    <mergeCell ref="AO510:AO513"/>
    <mergeCell ref="AP510:AP513"/>
    <mergeCell ref="AQ510:AQ513"/>
    <mergeCell ref="AR510:AR513"/>
    <mergeCell ref="V512:V513"/>
    <mergeCell ref="Y512:Y513"/>
    <mergeCell ref="A521:A524"/>
    <mergeCell ref="B521:B524"/>
    <mergeCell ref="C521:C524"/>
    <mergeCell ref="D521:D524"/>
    <mergeCell ref="E521:E524"/>
    <mergeCell ref="F521:F524"/>
    <mergeCell ref="G521:G524"/>
    <mergeCell ref="H521:H524"/>
    <mergeCell ref="I521:I524"/>
    <mergeCell ref="J521:J524"/>
    <mergeCell ref="K521:K524"/>
    <mergeCell ref="L521:L524"/>
    <mergeCell ref="M521:M524"/>
    <mergeCell ref="N521:N524"/>
    <mergeCell ref="O521:O524"/>
    <mergeCell ref="P521:P524"/>
    <mergeCell ref="AD521:AD524"/>
    <mergeCell ref="AE521:AE524"/>
    <mergeCell ref="AF521:AF524"/>
    <mergeCell ref="AG521:AG524"/>
    <mergeCell ref="AJ521:AJ524"/>
    <mergeCell ref="AK521:AK524"/>
    <mergeCell ref="AL521:AL524"/>
    <mergeCell ref="AM521:AM524"/>
    <mergeCell ref="AN521:AN524"/>
    <mergeCell ref="AO521:AO524"/>
    <mergeCell ref="AP521:AP524"/>
    <mergeCell ref="AQ521:AQ524"/>
    <mergeCell ref="AR521:AR524"/>
    <mergeCell ref="V523:V524"/>
    <mergeCell ref="Y523:Y524"/>
    <mergeCell ref="A526:A527"/>
    <mergeCell ref="B526:B527"/>
    <mergeCell ref="C526:C527"/>
    <mergeCell ref="D526:D527"/>
    <mergeCell ref="E526:E527"/>
    <mergeCell ref="F526:F527"/>
    <mergeCell ref="G526:G527"/>
    <mergeCell ref="N526:O526"/>
    <mergeCell ref="AF526:AG526"/>
    <mergeCell ref="AF527:AG527"/>
    <mergeCell ref="Q521:Q524"/>
    <mergeCell ref="R521:R524"/>
    <mergeCell ref="S521:S524"/>
    <mergeCell ref="T521:T524"/>
    <mergeCell ref="U521:U524"/>
    <mergeCell ref="V521:V522"/>
    <mergeCell ref="Y521:Y522"/>
    <mergeCell ref="Z521:Z524"/>
    <mergeCell ref="AA521:AA524"/>
    <mergeCell ref="AB521:AB524"/>
    <mergeCell ref="AC521:AC524"/>
    <mergeCell ref="AH521:AH524"/>
    <mergeCell ref="AI521:AI524"/>
    <mergeCell ref="A528:A531"/>
    <mergeCell ref="B528:B531"/>
    <mergeCell ref="C528:C531"/>
    <mergeCell ref="D528:D531"/>
    <mergeCell ref="E528:E531"/>
    <mergeCell ref="F528:F531"/>
    <mergeCell ref="G528:G531"/>
    <mergeCell ref="H528:H531"/>
    <mergeCell ref="I528:I531"/>
    <mergeCell ref="J528:J531"/>
    <mergeCell ref="K528:K531"/>
    <mergeCell ref="L528:L531"/>
    <mergeCell ref="M528:M531"/>
    <mergeCell ref="N528:N531"/>
    <mergeCell ref="O528:O531"/>
    <mergeCell ref="P528:P531"/>
    <mergeCell ref="Q528:Q531"/>
    <mergeCell ref="R528:R531"/>
    <mergeCell ref="S528:S531"/>
    <mergeCell ref="T528:T531"/>
    <mergeCell ref="U528:U531"/>
    <mergeCell ref="V528:V531"/>
    <mergeCell ref="W528:W531"/>
    <mergeCell ref="X528:X531"/>
    <mergeCell ref="Y528:Y531"/>
    <mergeCell ref="Z528:Z531"/>
    <mergeCell ref="AA528:AA531"/>
    <mergeCell ref="AB528:AB529"/>
    <mergeCell ref="AE528:AE529"/>
    <mergeCell ref="AF528:AF531"/>
    <mergeCell ref="AG528:AG531"/>
    <mergeCell ref="AH528:AH531"/>
    <mergeCell ref="AI528:AI531"/>
    <mergeCell ref="AJ528:AJ531"/>
    <mergeCell ref="AK528:AK531"/>
    <mergeCell ref="AL528:AL531"/>
    <mergeCell ref="AM528:AM531"/>
    <mergeCell ref="AN528:AN531"/>
    <mergeCell ref="AO528:AO531"/>
    <mergeCell ref="AP528:AP531"/>
    <mergeCell ref="AQ528:AQ531"/>
    <mergeCell ref="AR528:AR531"/>
    <mergeCell ref="AB530:AB531"/>
    <mergeCell ref="AE530:AE531"/>
    <mergeCell ref="A533:A546"/>
    <mergeCell ref="B533:B546"/>
    <mergeCell ref="C533:C546"/>
    <mergeCell ref="D533:D546"/>
    <mergeCell ref="E533:E546"/>
    <mergeCell ref="F533:F546"/>
    <mergeCell ref="G533:G546"/>
    <mergeCell ref="H533:I535"/>
    <mergeCell ref="T533:U533"/>
    <mergeCell ref="AF533:AG533"/>
    <mergeCell ref="AL533:AM533"/>
    <mergeCell ref="T534:U534"/>
    <mergeCell ref="AF534:AG534"/>
    <mergeCell ref="AL534:AM534"/>
    <mergeCell ref="T535:U536"/>
    <mergeCell ref="AF535:AG535"/>
    <mergeCell ref="AL535:AM535"/>
    <mergeCell ref="H536:I536"/>
    <mergeCell ref="N536:O536"/>
    <mergeCell ref="AF536:AG536"/>
    <mergeCell ref="H537:I537"/>
    <mergeCell ref="N537:O537"/>
    <mergeCell ref="T537:U537"/>
    <mergeCell ref="AF537:AG537"/>
    <mergeCell ref="H538:I538"/>
    <mergeCell ref="T539:U540"/>
    <mergeCell ref="T541:U541"/>
    <mergeCell ref="T542:U542"/>
    <mergeCell ref="T544:U544"/>
    <mergeCell ref="T545:U545"/>
    <mergeCell ref="T546:U546"/>
    <mergeCell ref="A550:A553"/>
    <mergeCell ref="B550:B553"/>
    <mergeCell ref="C550:C553"/>
    <mergeCell ref="D550:D553"/>
    <mergeCell ref="E550:E553"/>
    <mergeCell ref="F550:F553"/>
    <mergeCell ref="G550:G553"/>
    <mergeCell ref="H550:I551"/>
    <mergeCell ref="N550:N551"/>
    <mergeCell ref="O550:O551"/>
    <mergeCell ref="P550:P551"/>
    <mergeCell ref="Q550:Q551"/>
    <mergeCell ref="R550:R551"/>
    <mergeCell ref="S550:S551"/>
    <mergeCell ref="T550:T551"/>
    <mergeCell ref="U550:U551"/>
    <mergeCell ref="V550:V551"/>
    <mergeCell ref="W550:W551"/>
    <mergeCell ref="X550:X551"/>
    <mergeCell ref="Y550:Y551"/>
    <mergeCell ref="Z550:Z551"/>
    <mergeCell ref="AA550:AA551"/>
    <mergeCell ref="AB550:AB551"/>
    <mergeCell ref="AC550:AC551"/>
    <mergeCell ref="AD550:AD551"/>
    <mergeCell ref="AE550:AE551"/>
    <mergeCell ref="AF550:AF551"/>
    <mergeCell ref="AG550:AG551"/>
    <mergeCell ref="AH550:AH551"/>
    <mergeCell ref="AK550:AK551"/>
    <mergeCell ref="AL550:AL551"/>
    <mergeCell ref="AM550:AM551"/>
    <mergeCell ref="AN550:AN551"/>
    <mergeCell ref="AO550:AO551"/>
    <mergeCell ref="AP550:AP551"/>
    <mergeCell ref="AQ550:AQ551"/>
    <mergeCell ref="AR550:AR553"/>
    <mergeCell ref="H552:H553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U552:U553"/>
    <mergeCell ref="V552:V553"/>
    <mergeCell ref="W552:W553"/>
    <mergeCell ref="X552:X553"/>
    <mergeCell ref="Y552:Y553"/>
    <mergeCell ref="Z552:Z553"/>
    <mergeCell ref="AA552:AA553"/>
    <mergeCell ref="AB552:AB553"/>
    <mergeCell ref="AC552:AC553"/>
    <mergeCell ref="AD552:AD553"/>
    <mergeCell ref="AE552:AE553"/>
    <mergeCell ref="AF552:AF553"/>
    <mergeCell ref="AG552:AG553"/>
    <mergeCell ref="AH552:AH553"/>
    <mergeCell ref="AK552:AK553"/>
    <mergeCell ref="AL552:AL553"/>
    <mergeCell ref="AM552:AM553"/>
    <mergeCell ref="AN552:AN553"/>
    <mergeCell ref="AO552:AO553"/>
    <mergeCell ref="AP552:AP553"/>
    <mergeCell ref="AQ552:AQ553"/>
    <mergeCell ref="A554:A559"/>
    <mergeCell ref="B554:B559"/>
    <mergeCell ref="C554:C559"/>
    <mergeCell ref="D554:D559"/>
    <mergeCell ref="E554:E559"/>
    <mergeCell ref="F554:F559"/>
    <mergeCell ref="G554:G559"/>
    <mergeCell ref="H554:H559"/>
    <mergeCell ref="I554:I559"/>
    <mergeCell ref="J554:J559"/>
    <mergeCell ref="K554:K559"/>
    <mergeCell ref="L554:L559"/>
    <mergeCell ref="M554:M559"/>
    <mergeCell ref="N554:N559"/>
    <mergeCell ref="O554:O559"/>
    <mergeCell ref="P554:P559"/>
    <mergeCell ref="Q554:Q559"/>
    <mergeCell ref="R554:R559"/>
    <mergeCell ref="S554:S559"/>
    <mergeCell ref="T554:T559"/>
    <mergeCell ref="U554:U559"/>
    <mergeCell ref="V554:V559"/>
    <mergeCell ref="W554:W559"/>
    <mergeCell ref="X554:X559"/>
    <mergeCell ref="Y554:Y559"/>
    <mergeCell ref="Z554:Z559"/>
    <mergeCell ref="AA554:AA559"/>
    <mergeCell ref="AB554:AB559"/>
    <mergeCell ref="AC554:AC559"/>
    <mergeCell ref="AD554:AD559"/>
    <mergeCell ref="AE554:AE559"/>
    <mergeCell ref="AF554:AF559"/>
    <mergeCell ref="AG554:AG559"/>
    <mergeCell ref="AH554:AH559"/>
    <mergeCell ref="AI554:AI559"/>
    <mergeCell ref="AJ554:AJ559"/>
    <mergeCell ref="AK554:AK559"/>
    <mergeCell ref="AL554:AL559"/>
    <mergeCell ref="AM554:AM559"/>
    <mergeCell ref="AN554:AN559"/>
    <mergeCell ref="AO554:AO559"/>
    <mergeCell ref="AP554:AP559"/>
    <mergeCell ref="AQ554:AQ559"/>
    <mergeCell ref="AR554:AR559"/>
    <mergeCell ref="A561:A567"/>
    <mergeCell ref="B561:B567"/>
    <mergeCell ref="C561:C567"/>
    <mergeCell ref="D561:D567"/>
    <mergeCell ref="E561:E567"/>
    <mergeCell ref="F561:F567"/>
    <mergeCell ref="G561:G567"/>
    <mergeCell ref="N561:O561"/>
    <mergeCell ref="AB561:AB562"/>
    <mergeCell ref="AE561:AE562"/>
    <mergeCell ref="AF561:AG561"/>
    <mergeCell ref="AR561:AR567"/>
    <mergeCell ref="N562:O562"/>
    <mergeCell ref="AF562:AG562"/>
    <mergeCell ref="N563:O564"/>
    <mergeCell ref="AB563:AB564"/>
    <mergeCell ref="AE563:AE564"/>
    <mergeCell ref="AF563:AF564"/>
    <mergeCell ref="AG563:AG564"/>
    <mergeCell ref="AH563:AH564"/>
    <mergeCell ref="AI563:AI564"/>
    <mergeCell ref="N565:O565"/>
    <mergeCell ref="AK565:AK566"/>
    <mergeCell ref="A568:A572"/>
    <mergeCell ref="B568:B572"/>
    <mergeCell ref="C568:C572"/>
    <mergeCell ref="D568:D572"/>
    <mergeCell ref="E568:E572"/>
    <mergeCell ref="F568:F572"/>
    <mergeCell ref="G568:G572"/>
    <mergeCell ref="H568:H572"/>
    <mergeCell ref="I568:I572"/>
    <mergeCell ref="J568:J572"/>
    <mergeCell ref="K568:K572"/>
    <mergeCell ref="L568:L572"/>
    <mergeCell ref="M568:M572"/>
    <mergeCell ref="N568:N572"/>
    <mergeCell ref="O568:O572"/>
    <mergeCell ref="P568:P572"/>
    <mergeCell ref="Q568:Q572"/>
    <mergeCell ref="R568:R572"/>
    <mergeCell ref="S568:S572"/>
    <mergeCell ref="T568:T572"/>
    <mergeCell ref="U568:U572"/>
    <mergeCell ref="V568:V572"/>
    <mergeCell ref="Z568:Z572"/>
    <mergeCell ref="AA568:AA572"/>
    <mergeCell ref="AB568:AB569"/>
    <mergeCell ref="AE568:AE569"/>
    <mergeCell ref="AF568:AF572"/>
    <mergeCell ref="AG568:AG572"/>
    <mergeCell ref="AH568:AH572"/>
    <mergeCell ref="AI568:AI572"/>
    <mergeCell ref="AJ568:AJ572"/>
    <mergeCell ref="AK568:AK572"/>
    <mergeCell ref="AL568:AL572"/>
    <mergeCell ref="AM568:AM572"/>
    <mergeCell ref="AN568:AN572"/>
    <mergeCell ref="AO568:AO572"/>
    <mergeCell ref="AJ563:AJ564"/>
    <mergeCell ref="AK563:AK564"/>
    <mergeCell ref="AL563:AL564"/>
    <mergeCell ref="AM563:AM564"/>
    <mergeCell ref="AN563:AN564"/>
    <mergeCell ref="AO563:AO564"/>
    <mergeCell ref="AP568:AP572"/>
    <mergeCell ref="AQ568:AQ572"/>
    <mergeCell ref="AR568:AR572"/>
    <mergeCell ref="AP563:AP564"/>
    <mergeCell ref="AQ563:AQ564"/>
    <mergeCell ref="AB570:AB572"/>
    <mergeCell ref="AE570:AE572"/>
    <mergeCell ref="AC571:AC572"/>
    <mergeCell ref="AD571:AD572"/>
    <mergeCell ref="A573:A577"/>
    <mergeCell ref="B573:B577"/>
    <mergeCell ref="C573:C577"/>
    <mergeCell ref="D573:D577"/>
    <mergeCell ref="E573:E577"/>
    <mergeCell ref="F573:F577"/>
    <mergeCell ref="G573:G577"/>
    <mergeCell ref="H573:I574"/>
    <mergeCell ref="J573:J574"/>
    <mergeCell ref="M573:M574"/>
    <mergeCell ref="N573:O573"/>
    <mergeCell ref="T573:T574"/>
    <mergeCell ref="U573:U574"/>
    <mergeCell ref="V573:V574"/>
    <mergeCell ref="Y573:Y574"/>
    <mergeCell ref="H575:I576"/>
    <mergeCell ref="J575:J576"/>
    <mergeCell ref="M575:M576"/>
    <mergeCell ref="T575:T576"/>
    <mergeCell ref="U575:U576"/>
    <mergeCell ref="V575:V576"/>
    <mergeCell ref="Y575:Y576"/>
    <mergeCell ref="W568:W572"/>
    <mergeCell ref="X568:X572"/>
    <mergeCell ref="Y568:Y572"/>
    <mergeCell ref="A578:A582"/>
    <mergeCell ref="B578:B582"/>
    <mergeCell ref="C578:C582"/>
    <mergeCell ref="D578:D582"/>
    <mergeCell ref="E578:E582"/>
    <mergeCell ref="F578:F582"/>
    <mergeCell ref="G578:G582"/>
    <mergeCell ref="H578:H582"/>
    <mergeCell ref="I578:I582"/>
    <mergeCell ref="J578:J582"/>
    <mergeCell ref="K578:K582"/>
    <mergeCell ref="L578:L582"/>
    <mergeCell ref="M578:M582"/>
    <mergeCell ref="N578:N582"/>
    <mergeCell ref="O578:O582"/>
    <mergeCell ref="P578:P582"/>
    <mergeCell ref="Q578:Q582"/>
    <mergeCell ref="T580:T582"/>
    <mergeCell ref="U580:U582"/>
    <mergeCell ref="V580:V582"/>
    <mergeCell ref="Y580:Y582"/>
    <mergeCell ref="W581:W582"/>
    <mergeCell ref="X581:X582"/>
    <mergeCell ref="A586:A592"/>
    <mergeCell ref="B586:B592"/>
    <mergeCell ref="C586:C592"/>
    <mergeCell ref="D586:D592"/>
    <mergeCell ref="E586:E592"/>
    <mergeCell ref="F586:F592"/>
    <mergeCell ref="G586:G592"/>
    <mergeCell ref="H586:I586"/>
    <mergeCell ref="T586:U586"/>
    <mergeCell ref="AF586:AG586"/>
    <mergeCell ref="H587:I587"/>
    <mergeCell ref="N587:N592"/>
    <mergeCell ref="O587:O592"/>
    <mergeCell ref="P587:P592"/>
    <mergeCell ref="Q587:Q592"/>
    <mergeCell ref="R587:R592"/>
    <mergeCell ref="S587:S592"/>
    <mergeCell ref="R578:R582"/>
    <mergeCell ref="S578:S582"/>
    <mergeCell ref="T578:T579"/>
    <mergeCell ref="U578:U579"/>
    <mergeCell ref="V578:V579"/>
    <mergeCell ref="Y578:Y579"/>
    <mergeCell ref="Z578:Z582"/>
    <mergeCell ref="AA578:AA582"/>
    <mergeCell ref="AB578:AB582"/>
    <mergeCell ref="AC587:AC588"/>
    <mergeCell ref="AD587:AD588"/>
    <mergeCell ref="AE587:AE588"/>
    <mergeCell ref="AF587:AG588"/>
    <mergeCell ref="AH587:AH588"/>
    <mergeCell ref="AI587:AI588"/>
    <mergeCell ref="AJ587:AJ588"/>
    <mergeCell ref="AK587:AK588"/>
    <mergeCell ref="AL587:AL588"/>
    <mergeCell ref="AK578:AK582"/>
    <mergeCell ref="AL578:AM578"/>
    <mergeCell ref="AR578:AR582"/>
    <mergeCell ref="AL579:AL582"/>
    <mergeCell ref="AM579:AM582"/>
    <mergeCell ref="AN579:AN582"/>
    <mergeCell ref="AO579:AO582"/>
    <mergeCell ref="AP579:AP582"/>
    <mergeCell ref="AQ579:AQ582"/>
    <mergeCell ref="AC578:AC582"/>
    <mergeCell ref="AD578:AD582"/>
    <mergeCell ref="AE578:AE582"/>
    <mergeCell ref="AF578:AF582"/>
    <mergeCell ref="AG578:AG582"/>
    <mergeCell ref="AH578:AH582"/>
    <mergeCell ref="AI578:AI582"/>
    <mergeCell ref="AJ578:AJ582"/>
    <mergeCell ref="AM587:AM588"/>
    <mergeCell ref="AN587:AN588"/>
    <mergeCell ref="AO587:AO588"/>
    <mergeCell ref="AP587:AP588"/>
    <mergeCell ref="AQ587:AQ588"/>
    <mergeCell ref="AR587:AR588"/>
    <mergeCell ref="T589:U589"/>
    <mergeCell ref="Z589:Z590"/>
    <mergeCell ref="AA589:AA590"/>
    <mergeCell ref="AB589:AB590"/>
    <mergeCell ref="AC589:AC590"/>
    <mergeCell ref="AD589:AD590"/>
    <mergeCell ref="AE589:AE590"/>
    <mergeCell ref="AF589:AF590"/>
    <mergeCell ref="AG589:AG590"/>
    <mergeCell ref="AH589:AH590"/>
    <mergeCell ref="AI589:AI590"/>
    <mergeCell ref="AJ589:AJ590"/>
    <mergeCell ref="AK589:AK590"/>
    <mergeCell ref="AL589:AL590"/>
    <mergeCell ref="AM589:AM590"/>
    <mergeCell ref="AN589:AN590"/>
    <mergeCell ref="AO589:AO590"/>
    <mergeCell ref="AP589:AP590"/>
    <mergeCell ref="AQ589:AQ590"/>
    <mergeCell ref="AR589:AR590"/>
    <mergeCell ref="T590:U590"/>
    <mergeCell ref="T587:U588"/>
    <mergeCell ref="V587:V588"/>
    <mergeCell ref="W587:W588"/>
    <mergeCell ref="X587:X588"/>
    <mergeCell ref="Y587:Y588"/>
    <mergeCell ref="Z587:Z588"/>
    <mergeCell ref="AA587:AA588"/>
    <mergeCell ref="AB587:AB588"/>
    <mergeCell ref="T591:U592"/>
    <mergeCell ref="V591:V592"/>
    <mergeCell ref="W591:W592"/>
    <mergeCell ref="X591:X592"/>
    <mergeCell ref="Y591:Y592"/>
    <mergeCell ref="Z591:Z592"/>
    <mergeCell ref="AA591:AA592"/>
    <mergeCell ref="AB591:AB592"/>
    <mergeCell ref="AC591:AC592"/>
    <mergeCell ref="AD591:AD592"/>
    <mergeCell ref="AE591:AE592"/>
    <mergeCell ref="AF591:AF592"/>
    <mergeCell ref="AG591:AG592"/>
    <mergeCell ref="AH591:AH592"/>
    <mergeCell ref="AI591:AI592"/>
    <mergeCell ref="AJ591:AJ592"/>
    <mergeCell ref="AK591:AK592"/>
    <mergeCell ref="AL591:AL592"/>
    <mergeCell ref="AM591:AM592"/>
    <mergeCell ref="AN591:AN592"/>
    <mergeCell ref="AO591:AO592"/>
    <mergeCell ref="AP591:AP592"/>
    <mergeCell ref="AQ591:AQ592"/>
    <mergeCell ref="AR591:AR592"/>
    <mergeCell ref="A593:A596"/>
    <mergeCell ref="B593:B596"/>
    <mergeCell ref="C593:C596"/>
    <mergeCell ref="D593:D596"/>
    <mergeCell ref="E593:E596"/>
    <mergeCell ref="F593:F596"/>
    <mergeCell ref="G593:G596"/>
    <mergeCell ref="H593:H596"/>
    <mergeCell ref="I593:I596"/>
    <mergeCell ref="J593:J596"/>
    <mergeCell ref="K593:K596"/>
    <mergeCell ref="L593:L596"/>
    <mergeCell ref="M593:M596"/>
    <mergeCell ref="N593:N596"/>
    <mergeCell ref="O593:O596"/>
    <mergeCell ref="P593:P594"/>
    <mergeCell ref="S593:S594"/>
    <mergeCell ref="T593:T596"/>
    <mergeCell ref="U593:U596"/>
    <mergeCell ref="V593:V596"/>
    <mergeCell ref="W593:W596"/>
    <mergeCell ref="X593:X596"/>
    <mergeCell ref="Y593:Y596"/>
    <mergeCell ref="Z593:Z596"/>
    <mergeCell ref="AA593:AA596"/>
    <mergeCell ref="AB593:AB596"/>
    <mergeCell ref="AC593:AC596"/>
    <mergeCell ref="AD593:AD596"/>
    <mergeCell ref="AE593:AE596"/>
    <mergeCell ref="AF593:AF596"/>
    <mergeCell ref="AG593:AG596"/>
    <mergeCell ref="AH593:AH596"/>
    <mergeCell ref="AI593:AI596"/>
    <mergeCell ref="AJ593:AJ596"/>
    <mergeCell ref="AK593:AK596"/>
    <mergeCell ref="AL593:AL596"/>
    <mergeCell ref="AM593:AM596"/>
    <mergeCell ref="AN593:AN596"/>
    <mergeCell ref="AO593:AO596"/>
    <mergeCell ref="AP593:AP596"/>
    <mergeCell ref="AQ593:AQ596"/>
    <mergeCell ref="AR593:AR596"/>
    <mergeCell ref="P595:P596"/>
    <mergeCell ref="S595:S596"/>
    <mergeCell ref="A598:A601"/>
    <mergeCell ref="B598:B601"/>
    <mergeCell ref="C598:C601"/>
    <mergeCell ref="D598:D601"/>
    <mergeCell ref="E598:E601"/>
    <mergeCell ref="F598:F601"/>
    <mergeCell ref="G598:G601"/>
    <mergeCell ref="H598:H601"/>
    <mergeCell ref="I598:I601"/>
    <mergeCell ref="J598:J601"/>
    <mergeCell ref="K598:K601"/>
    <mergeCell ref="L598:L601"/>
    <mergeCell ref="M598:M601"/>
    <mergeCell ref="N598:N601"/>
    <mergeCell ref="O598:O601"/>
    <mergeCell ref="P598:P599"/>
    <mergeCell ref="S598:S599"/>
    <mergeCell ref="T598:T599"/>
    <mergeCell ref="U598:U599"/>
    <mergeCell ref="V598:V599"/>
    <mergeCell ref="W598:W599"/>
    <mergeCell ref="X598:X599"/>
    <mergeCell ref="Y598:Y599"/>
    <mergeCell ref="Z598:Z599"/>
    <mergeCell ref="AA598:AA599"/>
    <mergeCell ref="AB598:AB599"/>
    <mergeCell ref="AC598:AC599"/>
    <mergeCell ref="AD598:AD599"/>
    <mergeCell ref="AE598:AE599"/>
    <mergeCell ref="AF598:AG599"/>
    <mergeCell ref="AH598:AH599"/>
    <mergeCell ref="AI598:AI599"/>
    <mergeCell ref="AJ598:AJ599"/>
    <mergeCell ref="AK598:AK599"/>
    <mergeCell ref="AL598:AL599"/>
    <mergeCell ref="AM598:AM599"/>
    <mergeCell ref="AN598:AN599"/>
    <mergeCell ref="AO598:AO599"/>
    <mergeCell ref="AP598:AP599"/>
    <mergeCell ref="AQ598:AQ599"/>
    <mergeCell ref="AR598:AR599"/>
    <mergeCell ref="P600:P601"/>
    <mergeCell ref="S600:S601"/>
    <mergeCell ref="T600:T601"/>
    <mergeCell ref="U600:U601"/>
    <mergeCell ref="V600:V601"/>
    <mergeCell ref="W600:W601"/>
    <mergeCell ref="X600:X601"/>
    <mergeCell ref="Y600:Y601"/>
    <mergeCell ref="Z600:Z601"/>
    <mergeCell ref="AA600:AA601"/>
    <mergeCell ref="AB600:AB601"/>
    <mergeCell ref="AC600:AC601"/>
    <mergeCell ref="AD600:AD601"/>
    <mergeCell ref="AE600:AE601"/>
    <mergeCell ref="AF600:AF601"/>
    <mergeCell ref="AG600:AG601"/>
    <mergeCell ref="AH600:AH601"/>
    <mergeCell ref="AI600:AI601"/>
    <mergeCell ref="AJ600:AJ601"/>
    <mergeCell ref="AK600:AK601"/>
    <mergeCell ref="AL600:AL601"/>
    <mergeCell ref="AM600:AM601"/>
    <mergeCell ref="AN600:AN601"/>
    <mergeCell ref="AO600:AO601"/>
    <mergeCell ref="AP600:AP601"/>
    <mergeCell ref="AQ600:AQ601"/>
    <mergeCell ref="AR600:AR601"/>
    <mergeCell ref="A602:A605"/>
    <mergeCell ref="B602:B605"/>
    <mergeCell ref="C602:C605"/>
    <mergeCell ref="D602:D605"/>
    <mergeCell ref="E602:E605"/>
    <mergeCell ref="F602:F605"/>
    <mergeCell ref="G602:G605"/>
    <mergeCell ref="H602:H605"/>
    <mergeCell ref="I602:I605"/>
    <mergeCell ref="J602:J605"/>
    <mergeCell ref="K602:K605"/>
    <mergeCell ref="L602:L605"/>
    <mergeCell ref="M602:M605"/>
    <mergeCell ref="N602:N605"/>
    <mergeCell ref="O602:O605"/>
    <mergeCell ref="P602:P603"/>
    <mergeCell ref="S602:S603"/>
    <mergeCell ref="T602:T603"/>
    <mergeCell ref="U602:U603"/>
    <mergeCell ref="V602:V603"/>
    <mergeCell ref="W602:W603"/>
    <mergeCell ref="X602:X603"/>
    <mergeCell ref="Y602:Y603"/>
    <mergeCell ref="Z602:Z603"/>
    <mergeCell ref="AA602:AA603"/>
    <mergeCell ref="AB602:AB603"/>
    <mergeCell ref="AC602:AC603"/>
    <mergeCell ref="AD602:AD603"/>
    <mergeCell ref="AE602:AE603"/>
    <mergeCell ref="AF602:AF603"/>
    <mergeCell ref="AG602:AG603"/>
    <mergeCell ref="AH602:AH603"/>
    <mergeCell ref="AI602:AI603"/>
    <mergeCell ref="AJ602:AJ603"/>
    <mergeCell ref="AK602:AK603"/>
    <mergeCell ref="AL602:AL603"/>
    <mergeCell ref="AM602:AM603"/>
    <mergeCell ref="AN602:AN603"/>
    <mergeCell ref="AO602:AO603"/>
    <mergeCell ref="AP602:AP603"/>
    <mergeCell ref="AQ602:AQ603"/>
    <mergeCell ref="AR602:AR603"/>
    <mergeCell ref="P604:P605"/>
    <mergeCell ref="S604:S605"/>
    <mergeCell ref="T604:T605"/>
    <mergeCell ref="U604:U605"/>
    <mergeCell ref="V604:V605"/>
    <mergeCell ref="W604:W605"/>
    <mergeCell ref="X604:X605"/>
    <mergeCell ref="Y604:Y605"/>
    <mergeCell ref="Z604:Z605"/>
    <mergeCell ref="AA604:AA605"/>
    <mergeCell ref="AB604:AB605"/>
    <mergeCell ref="AC604:AC605"/>
    <mergeCell ref="AD604:AD605"/>
    <mergeCell ref="AE604:AE605"/>
    <mergeCell ref="AF604:AF605"/>
    <mergeCell ref="AG604:AG605"/>
    <mergeCell ref="AH604:AH605"/>
    <mergeCell ref="AI604:AI605"/>
    <mergeCell ref="AJ604:AJ605"/>
    <mergeCell ref="AK604:AK605"/>
    <mergeCell ref="AL604:AL605"/>
    <mergeCell ref="AM604:AM605"/>
    <mergeCell ref="AN604:AN605"/>
    <mergeCell ref="AO604:AO605"/>
    <mergeCell ref="AP604:AP605"/>
    <mergeCell ref="AQ604:AQ605"/>
    <mergeCell ref="AR604:AR605"/>
    <mergeCell ref="A606:A609"/>
    <mergeCell ref="B606:B609"/>
    <mergeCell ref="C606:C609"/>
    <mergeCell ref="D606:D609"/>
    <mergeCell ref="E606:E609"/>
    <mergeCell ref="F606:F609"/>
    <mergeCell ref="G606:G609"/>
    <mergeCell ref="H606:H609"/>
    <mergeCell ref="I606:I609"/>
    <mergeCell ref="J606:J607"/>
    <mergeCell ref="M606:M607"/>
    <mergeCell ref="N606:N609"/>
    <mergeCell ref="O606:O609"/>
    <mergeCell ref="P606:P607"/>
    <mergeCell ref="S606:S607"/>
    <mergeCell ref="J608:J609"/>
    <mergeCell ref="M608:M609"/>
    <mergeCell ref="P608:P609"/>
    <mergeCell ref="S608:S609"/>
    <mergeCell ref="A612:C612"/>
    <mergeCell ref="A613:I631"/>
    <mergeCell ref="J613:J614"/>
    <mergeCell ref="M613:M614"/>
    <mergeCell ref="P613:P614"/>
    <mergeCell ref="V613:V614"/>
    <mergeCell ref="AB613:AB614"/>
    <mergeCell ref="AH613:AH614"/>
    <mergeCell ref="AN613:AN614"/>
    <mergeCell ref="J615:J616"/>
    <mergeCell ref="M615:M616"/>
    <mergeCell ref="P615:P616"/>
    <mergeCell ref="V615:V616"/>
    <mergeCell ref="AB615:AB616"/>
    <mergeCell ref="AH615:AH616"/>
    <mergeCell ref="AN615:AN616"/>
    <mergeCell ref="J617:J618"/>
    <mergeCell ref="M617:M618"/>
    <mergeCell ref="P617:P618"/>
    <mergeCell ref="V617:V618"/>
    <mergeCell ref="AB617:AB618"/>
    <mergeCell ref="AH617:AH618"/>
    <mergeCell ref="AN617:AN618"/>
    <mergeCell ref="J619:J620"/>
    <mergeCell ref="M619:M620"/>
    <mergeCell ref="P619:P620"/>
    <mergeCell ref="V619:V620"/>
    <mergeCell ref="AB619:AB620"/>
    <mergeCell ref="AH619:AH620"/>
    <mergeCell ref="AN619:AN620"/>
    <mergeCell ref="J621:J622"/>
    <mergeCell ref="M621:M622"/>
    <mergeCell ref="Y621:Y622"/>
    <mergeCell ref="AB621:AB622"/>
    <mergeCell ref="AE621:AE622"/>
    <mergeCell ref="AH621:AH622"/>
    <mergeCell ref="AK621:AK622"/>
    <mergeCell ref="AN621:AN622"/>
    <mergeCell ref="AQ621:AQ622"/>
    <mergeCell ref="AR621:AR622"/>
    <mergeCell ref="A634:A635"/>
    <mergeCell ref="B634:B635"/>
    <mergeCell ref="C634:C635"/>
    <mergeCell ref="D634:D635"/>
    <mergeCell ref="E634:E635"/>
    <mergeCell ref="F634:F635"/>
    <mergeCell ref="G634:G635"/>
    <mergeCell ref="H634:H635"/>
    <mergeCell ref="I634:I635"/>
    <mergeCell ref="J634:J635"/>
    <mergeCell ref="M634:M635"/>
    <mergeCell ref="N634:N635"/>
    <mergeCell ref="O634:O635"/>
    <mergeCell ref="P634:P635"/>
    <mergeCell ref="Q634:Q635"/>
    <mergeCell ref="R634:R635"/>
    <mergeCell ref="S634:S635"/>
    <mergeCell ref="T634:T635"/>
    <mergeCell ref="L621:L622"/>
    <mergeCell ref="K621:K622"/>
    <mergeCell ref="D636:D637"/>
    <mergeCell ref="E636:E637"/>
    <mergeCell ref="F636:F637"/>
    <mergeCell ref="G636:G637"/>
    <mergeCell ref="H636:H637"/>
    <mergeCell ref="I636:I637"/>
    <mergeCell ref="J636:J637"/>
    <mergeCell ref="M636:M637"/>
    <mergeCell ref="N636:N637"/>
    <mergeCell ref="O636:O637"/>
    <mergeCell ref="P636:P637"/>
    <mergeCell ref="Q636:Q637"/>
    <mergeCell ref="R636:R637"/>
    <mergeCell ref="S636:S637"/>
    <mergeCell ref="P621:P622"/>
    <mergeCell ref="S621:S622"/>
    <mergeCell ref="V621:V622"/>
    <mergeCell ref="T640:T641"/>
    <mergeCell ref="U640:U641"/>
    <mergeCell ref="V640:V641"/>
    <mergeCell ref="W640:W641"/>
    <mergeCell ref="X640:X641"/>
    <mergeCell ref="Y640:Y641"/>
    <mergeCell ref="T636:T637"/>
    <mergeCell ref="U636:U637"/>
    <mergeCell ref="V636:V637"/>
    <mergeCell ref="A638:A639"/>
    <mergeCell ref="B638:B639"/>
    <mergeCell ref="C638:C639"/>
    <mergeCell ref="D638:D639"/>
    <mergeCell ref="E638:E639"/>
    <mergeCell ref="F638:F639"/>
    <mergeCell ref="G638:G639"/>
    <mergeCell ref="H638:H639"/>
    <mergeCell ref="I638:I639"/>
    <mergeCell ref="J638:J639"/>
    <mergeCell ref="M638:M639"/>
    <mergeCell ref="N638:N639"/>
    <mergeCell ref="O638:O639"/>
    <mergeCell ref="P638:P639"/>
    <mergeCell ref="Q638:Q639"/>
    <mergeCell ref="R638:R639"/>
    <mergeCell ref="S638:S639"/>
    <mergeCell ref="T638:T639"/>
    <mergeCell ref="U638:U639"/>
    <mergeCell ref="V638:V639"/>
    <mergeCell ref="A636:A637"/>
    <mergeCell ref="B636:B637"/>
    <mergeCell ref="C636:C637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O642:O643"/>
    <mergeCell ref="P642:P643"/>
    <mergeCell ref="S642:S643"/>
    <mergeCell ref="W638:W639"/>
    <mergeCell ref="X638:X639"/>
    <mergeCell ref="Y638:Y639"/>
    <mergeCell ref="A640:A641"/>
    <mergeCell ref="B640:B641"/>
    <mergeCell ref="C640:C641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N640:N641"/>
    <mergeCell ref="O640:O641"/>
    <mergeCell ref="P640:P641"/>
    <mergeCell ref="S640:S641"/>
    <mergeCell ref="T642:T643"/>
    <mergeCell ref="U642:U643"/>
    <mergeCell ref="V642:V643"/>
    <mergeCell ref="W642:W643"/>
    <mergeCell ref="X642:X643"/>
    <mergeCell ref="Y642:Y643"/>
    <mergeCell ref="A644:A645"/>
    <mergeCell ref="B644:B645"/>
    <mergeCell ref="C644:C645"/>
    <mergeCell ref="D644:D645"/>
    <mergeCell ref="E644:E645"/>
    <mergeCell ref="F644:F645"/>
    <mergeCell ref="G644:G645"/>
    <mergeCell ref="H644:H645"/>
    <mergeCell ref="I644:I645"/>
    <mergeCell ref="J644:J645"/>
    <mergeCell ref="K644:K645"/>
    <mergeCell ref="L644:L645"/>
    <mergeCell ref="M644:M645"/>
    <mergeCell ref="N644:N645"/>
    <mergeCell ref="O644:O645"/>
    <mergeCell ref="P644:P645"/>
    <mergeCell ref="S644:S645"/>
    <mergeCell ref="T644:T645"/>
    <mergeCell ref="U644:U645"/>
    <mergeCell ref="V644:V645"/>
    <mergeCell ref="Y644:Y645"/>
    <mergeCell ref="A642:A643"/>
    <mergeCell ref="B642:B643"/>
    <mergeCell ref="C642:C643"/>
    <mergeCell ref="D642:D643"/>
    <mergeCell ref="E642:E643"/>
    <mergeCell ref="Z644:Z645"/>
    <mergeCell ref="AA644:AA645"/>
    <mergeCell ref="AB644:AB645"/>
    <mergeCell ref="AC644:AC645"/>
    <mergeCell ref="AD644:AD645"/>
    <mergeCell ref="AE644:AE645"/>
    <mergeCell ref="AF644:AF645"/>
    <mergeCell ref="A646:A647"/>
    <mergeCell ref="B646:B647"/>
    <mergeCell ref="C646:C647"/>
    <mergeCell ref="D646:D647"/>
    <mergeCell ref="E646:E647"/>
    <mergeCell ref="F646:F647"/>
    <mergeCell ref="G646:G647"/>
    <mergeCell ref="H646:H647"/>
    <mergeCell ref="I646:I647"/>
    <mergeCell ref="J646:J647"/>
    <mergeCell ref="K646:K647"/>
    <mergeCell ref="L646:L647"/>
    <mergeCell ref="M646:M647"/>
    <mergeCell ref="N646:N647"/>
    <mergeCell ref="O646:O647"/>
    <mergeCell ref="P646:P647"/>
    <mergeCell ref="S646:S647"/>
    <mergeCell ref="T646:T647"/>
    <mergeCell ref="U646:U647"/>
    <mergeCell ref="V646:V647"/>
    <mergeCell ref="Y646:Y647"/>
    <mergeCell ref="Z646:Z647"/>
    <mergeCell ref="AA646:AA647"/>
    <mergeCell ref="AB646:AB647"/>
    <mergeCell ref="AC646:AC647"/>
    <mergeCell ref="AD646:AD647"/>
    <mergeCell ref="AE646:AE647"/>
    <mergeCell ref="AF646:AF647"/>
    <mergeCell ref="A648:A649"/>
    <mergeCell ref="B648:B649"/>
    <mergeCell ref="C648:C649"/>
    <mergeCell ref="D648:D649"/>
    <mergeCell ref="E648:E649"/>
    <mergeCell ref="F648:F649"/>
    <mergeCell ref="G648:G649"/>
    <mergeCell ref="H648:H649"/>
    <mergeCell ref="I648:I649"/>
    <mergeCell ref="J648:J649"/>
    <mergeCell ref="K648:K649"/>
    <mergeCell ref="L648:L649"/>
    <mergeCell ref="M648:M649"/>
    <mergeCell ref="N648:N649"/>
    <mergeCell ref="O648:O649"/>
    <mergeCell ref="P648:P649"/>
    <mergeCell ref="S648:S649"/>
    <mergeCell ref="T648:T649"/>
    <mergeCell ref="U648:U649"/>
    <mergeCell ref="V648:V649"/>
    <mergeCell ref="Y648:Y649"/>
    <mergeCell ref="Z648:Z649"/>
    <mergeCell ref="AA648:AA649"/>
    <mergeCell ref="AB648:AB649"/>
    <mergeCell ref="AC648:AC649"/>
    <mergeCell ref="AD648:AD649"/>
    <mergeCell ref="AE648:AE649"/>
    <mergeCell ref="AF648:AF649"/>
    <mergeCell ref="A650:A651"/>
    <mergeCell ref="B650:B651"/>
    <mergeCell ref="C650:C651"/>
    <mergeCell ref="D650:D651"/>
    <mergeCell ref="E650:E651"/>
    <mergeCell ref="F650:F651"/>
    <mergeCell ref="G650:G651"/>
    <mergeCell ref="H650:H651"/>
    <mergeCell ref="I650:I651"/>
    <mergeCell ref="J650:J651"/>
    <mergeCell ref="K650:K651"/>
    <mergeCell ref="L650:L651"/>
    <mergeCell ref="M650:M651"/>
    <mergeCell ref="N650:N651"/>
    <mergeCell ref="O650:O651"/>
    <mergeCell ref="P650:P651"/>
    <mergeCell ref="S650:S651"/>
    <mergeCell ref="T650:T651"/>
    <mergeCell ref="U650:U651"/>
    <mergeCell ref="V650:V651"/>
    <mergeCell ref="Y650:Y651"/>
    <mergeCell ref="Z650:Z651"/>
    <mergeCell ref="AA650:AA651"/>
    <mergeCell ref="AB650:AB651"/>
    <mergeCell ref="AC650:AC651"/>
    <mergeCell ref="AD650:AD651"/>
    <mergeCell ref="AE650:AE651"/>
    <mergeCell ref="AF650:AF651"/>
    <mergeCell ref="AG650:AG651"/>
    <mergeCell ref="A652:A653"/>
    <mergeCell ref="B652:B653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K652:K653"/>
    <mergeCell ref="L652:L653"/>
    <mergeCell ref="M652:M653"/>
    <mergeCell ref="N652:N653"/>
    <mergeCell ref="O652:O653"/>
    <mergeCell ref="P652:P653"/>
    <mergeCell ref="S652:S653"/>
    <mergeCell ref="T652:T653"/>
    <mergeCell ref="U652:U653"/>
    <mergeCell ref="V652:V653"/>
    <mergeCell ref="Y652:Y653"/>
    <mergeCell ref="Z652:Z653"/>
    <mergeCell ref="A654:A655"/>
    <mergeCell ref="B654:B655"/>
    <mergeCell ref="C654:C655"/>
    <mergeCell ref="D654:D655"/>
    <mergeCell ref="E654:E655"/>
    <mergeCell ref="F654:F655"/>
    <mergeCell ref="G654:G655"/>
    <mergeCell ref="H654:H655"/>
    <mergeCell ref="I654:I655"/>
    <mergeCell ref="J654:J655"/>
    <mergeCell ref="K654:K655"/>
    <mergeCell ref="L654:L655"/>
    <mergeCell ref="M654:M655"/>
    <mergeCell ref="N654:N655"/>
    <mergeCell ref="O654:O655"/>
    <mergeCell ref="P654:P655"/>
    <mergeCell ref="Q654:Q655"/>
    <mergeCell ref="R654:R655"/>
    <mergeCell ref="S654:S655"/>
    <mergeCell ref="T654:T655"/>
    <mergeCell ref="U654:U655"/>
    <mergeCell ref="V654:V655"/>
    <mergeCell ref="Y654:Y655"/>
    <mergeCell ref="Z654:Z655"/>
    <mergeCell ref="AA654:AA655"/>
    <mergeCell ref="AB654:AB655"/>
    <mergeCell ref="AC654:AC655"/>
    <mergeCell ref="AD654:AD655"/>
    <mergeCell ref="AE654:AE655"/>
    <mergeCell ref="AF654:AF655"/>
    <mergeCell ref="AG654:AG655"/>
    <mergeCell ref="A656:A657"/>
    <mergeCell ref="B656:B657"/>
    <mergeCell ref="C656:C657"/>
    <mergeCell ref="D656:D657"/>
    <mergeCell ref="E656:E657"/>
    <mergeCell ref="F656:F657"/>
    <mergeCell ref="G656:G657"/>
    <mergeCell ref="H656:H657"/>
    <mergeCell ref="I656:I657"/>
    <mergeCell ref="J656:J657"/>
    <mergeCell ref="K656:K657"/>
    <mergeCell ref="L656:L657"/>
    <mergeCell ref="M656:M657"/>
    <mergeCell ref="N656:N657"/>
    <mergeCell ref="O656:O657"/>
    <mergeCell ref="P656:P657"/>
    <mergeCell ref="Q656:Q657"/>
    <mergeCell ref="R656:R657"/>
    <mergeCell ref="S656:S657"/>
    <mergeCell ref="T656:T657"/>
    <mergeCell ref="U656:U657"/>
    <mergeCell ref="V656:V657"/>
    <mergeCell ref="Y656:Y657"/>
    <mergeCell ref="Z656:Z657"/>
    <mergeCell ref="AA656:AA657"/>
    <mergeCell ref="U658:U659"/>
    <mergeCell ref="V658:V659"/>
    <mergeCell ref="W658:W659"/>
    <mergeCell ref="X658:X659"/>
    <mergeCell ref="Y658:Y659"/>
    <mergeCell ref="Z658:Z659"/>
    <mergeCell ref="AA658:AA659"/>
    <mergeCell ref="AB658:AB659"/>
    <mergeCell ref="AE658:AE659"/>
    <mergeCell ref="AF658:AF659"/>
    <mergeCell ref="AG658:AG659"/>
    <mergeCell ref="AH658:AH659"/>
    <mergeCell ref="AI658:AI659"/>
    <mergeCell ref="AJ658:AJ659"/>
    <mergeCell ref="A658:A661"/>
    <mergeCell ref="B658:B661"/>
    <mergeCell ref="C658:C661"/>
    <mergeCell ref="D658:D661"/>
    <mergeCell ref="E658:E661"/>
    <mergeCell ref="F658:F661"/>
    <mergeCell ref="G658:G661"/>
    <mergeCell ref="H658:H659"/>
    <mergeCell ref="I658:I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AK658:AK659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Y660:Y661"/>
    <mergeCell ref="Z660:Z661"/>
    <mergeCell ref="AA660:AA661"/>
    <mergeCell ref="AB660:AB661"/>
    <mergeCell ref="AC660:AC661"/>
    <mergeCell ref="AD660:AD661"/>
    <mergeCell ref="AE660:AE661"/>
    <mergeCell ref="AF660:AF661"/>
    <mergeCell ref="AG660:AG661"/>
    <mergeCell ref="AH660:AH661"/>
    <mergeCell ref="AK660:AK661"/>
    <mergeCell ref="R658:R659"/>
    <mergeCell ref="S658:S659"/>
    <mergeCell ref="T658:T659"/>
    <mergeCell ref="AL660:AL661"/>
    <mergeCell ref="AM660:AM661"/>
    <mergeCell ref="AN660:AN661"/>
    <mergeCell ref="AO660:AO661"/>
    <mergeCell ref="AP660:AP661"/>
    <mergeCell ref="AQ660:AQ661"/>
    <mergeCell ref="AR660:AR661"/>
    <mergeCell ref="A662:A663"/>
    <mergeCell ref="B662:B663"/>
    <mergeCell ref="C662:C663"/>
    <mergeCell ref="D662:D663"/>
    <mergeCell ref="E662:E663"/>
    <mergeCell ref="F662:F663"/>
    <mergeCell ref="G662:G663"/>
    <mergeCell ref="H662:H663"/>
    <mergeCell ref="I662:I663"/>
    <mergeCell ref="J662:J663"/>
    <mergeCell ref="K662:K663"/>
    <mergeCell ref="L662:L663"/>
    <mergeCell ref="M662:M663"/>
    <mergeCell ref="N662:N663"/>
    <mergeCell ref="O662:O663"/>
    <mergeCell ref="P662:P663"/>
    <mergeCell ref="Q662:Q663"/>
    <mergeCell ref="R662:R663"/>
    <mergeCell ref="S662:S663"/>
    <mergeCell ref="T662:T663"/>
    <mergeCell ref="U662:U663"/>
    <mergeCell ref="V662:V663"/>
    <mergeCell ref="W662:W663"/>
    <mergeCell ref="X662:X663"/>
    <mergeCell ref="Y662:Y663"/>
    <mergeCell ref="Z662:Z663"/>
    <mergeCell ref="AA662:AA663"/>
    <mergeCell ref="AB662:AB663"/>
    <mergeCell ref="AC662:AC663"/>
    <mergeCell ref="AD662:AD663"/>
    <mergeCell ref="AE662:AE663"/>
    <mergeCell ref="AF662:AF663"/>
    <mergeCell ref="AG662:AG663"/>
    <mergeCell ref="AH662:AH663"/>
    <mergeCell ref="AI662:AI663"/>
    <mergeCell ref="AJ662:AJ663"/>
    <mergeCell ref="AK662:AK663"/>
    <mergeCell ref="AL662:AL663"/>
    <mergeCell ref="AM662:AM663"/>
    <mergeCell ref="AN662:AN663"/>
    <mergeCell ref="AQ662:AQ663"/>
    <mergeCell ref="AR662:AR663"/>
    <mergeCell ref="A664:C664"/>
    <mergeCell ref="A665:I681"/>
    <mergeCell ref="J665:J666"/>
    <mergeCell ref="M665:M666"/>
    <mergeCell ref="P665:P666"/>
    <mergeCell ref="S665:S666"/>
    <mergeCell ref="V665:V666"/>
    <mergeCell ref="Y665:Y666"/>
    <mergeCell ref="AB665:AB666"/>
    <mergeCell ref="AH665:AH666"/>
    <mergeCell ref="AN665:AN666"/>
    <mergeCell ref="J667:J668"/>
    <mergeCell ref="M667:M668"/>
    <mergeCell ref="P667:P668"/>
    <mergeCell ref="V667:V668"/>
    <mergeCell ref="Y667:Y668"/>
    <mergeCell ref="AB667:AB668"/>
    <mergeCell ref="AE667:AE668"/>
    <mergeCell ref="AH667:AH668"/>
    <mergeCell ref="AK667:AK668"/>
    <mergeCell ref="AN667:AN668"/>
    <mergeCell ref="AQ667:AQ668"/>
    <mergeCell ref="J669:J670"/>
    <mergeCell ref="M669:M670"/>
    <mergeCell ref="P669:P670"/>
    <mergeCell ref="V669:V670"/>
    <mergeCell ref="AB669:AB670"/>
    <mergeCell ref="AH669:AH670"/>
    <mergeCell ref="AN669:AN670"/>
    <mergeCell ref="J671:J672"/>
    <mergeCell ref="M671:M672"/>
    <mergeCell ref="P671:P672"/>
    <mergeCell ref="V671:V672"/>
    <mergeCell ref="AB671:AB672"/>
    <mergeCell ref="AH671:AH672"/>
    <mergeCell ref="AN671:AN672"/>
    <mergeCell ref="J673:J674"/>
    <mergeCell ref="M673:M674"/>
    <mergeCell ref="P673:P674"/>
    <mergeCell ref="S673:S674"/>
    <mergeCell ref="V673:V674"/>
    <mergeCell ref="Y673:Y674"/>
    <mergeCell ref="AB673:AB674"/>
    <mergeCell ref="AE673:AE674"/>
    <mergeCell ref="AH673:AH674"/>
    <mergeCell ref="AK673:AK674"/>
    <mergeCell ref="AN673:AN674"/>
    <mergeCell ref="AQ673:AQ674"/>
    <mergeCell ref="AR673:AR674"/>
    <mergeCell ref="Z682:AA682"/>
    <mergeCell ref="AF682:AG682"/>
    <mergeCell ref="AL682:AM682"/>
    <mergeCell ref="A683:A684"/>
    <mergeCell ref="B683:B684"/>
    <mergeCell ref="C683:C684"/>
    <mergeCell ref="D683:D684"/>
    <mergeCell ref="E683:E684"/>
    <mergeCell ref="F683:F684"/>
    <mergeCell ref="G683:G684"/>
    <mergeCell ref="Z683:Z684"/>
    <mergeCell ref="AA683:AA684"/>
    <mergeCell ref="AB683:AB684"/>
    <mergeCell ref="AE683:AE684"/>
    <mergeCell ref="AF683:AF684"/>
    <mergeCell ref="AG683:AG684"/>
    <mergeCell ref="A685:A686"/>
    <mergeCell ref="B685:B686"/>
    <mergeCell ref="C685:C686"/>
    <mergeCell ref="D685:D686"/>
    <mergeCell ref="E685:E686"/>
    <mergeCell ref="F685:F686"/>
    <mergeCell ref="G685:G686"/>
    <mergeCell ref="H685:H686"/>
    <mergeCell ref="I685:I686"/>
    <mergeCell ref="J685:J686"/>
    <mergeCell ref="M685:M686"/>
    <mergeCell ref="N685:N686"/>
    <mergeCell ref="O685:O686"/>
    <mergeCell ref="P685:P686"/>
    <mergeCell ref="S685:S686"/>
    <mergeCell ref="T685:T686"/>
    <mergeCell ref="U685:U686"/>
    <mergeCell ref="V685:V686"/>
    <mergeCell ref="W685:W686"/>
    <mergeCell ref="X685:X686"/>
    <mergeCell ref="Y685:Y686"/>
    <mergeCell ref="Z685:Z686"/>
    <mergeCell ref="AA685:AA686"/>
    <mergeCell ref="AB685:AB686"/>
    <mergeCell ref="AC685:AC686"/>
    <mergeCell ref="AD685:AD686"/>
    <mergeCell ref="AE685:AE686"/>
    <mergeCell ref="AF685:AF686"/>
    <mergeCell ref="AG685:AG686"/>
    <mergeCell ref="AH685:AH686"/>
    <mergeCell ref="AI685:AI686"/>
    <mergeCell ref="AJ685:AJ686"/>
    <mergeCell ref="AK685:AK686"/>
    <mergeCell ref="AL685:AL686"/>
    <mergeCell ref="AM685:AM686"/>
    <mergeCell ref="AN685:AN686"/>
    <mergeCell ref="AO685:AO686"/>
    <mergeCell ref="AP685:AP686"/>
    <mergeCell ref="AQ685:AQ686"/>
    <mergeCell ref="AR685:AR686"/>
    <mergeCell ref="A687:A688"/>
    <mergeCell ref="B687:B688"/>
    <mergeCell ref="C687:C688"/>
    <mergeCell ref="D687:D688"/>
    <mergeCell ref="E687:E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Y687:Y688"/>
    <mergeCell ref="Z687:Z688"/>
    <mergeCell ref="AA687:AA688"/>
    <mergeCell ref="AB687:AB688"/>
    <mergeCell ref="AC687:AC688"/>
    <mergeCell ref="AD687:AD688"/>
    <mergeCell ref="AE687:AE688"/>
    <mergeCell ref="AF687:AF688"/>
    <mergeCell ref="AG687:AG688"/>
    <mergeCell ref="AH687:AH688"/>
    <mergeCell ref="AI687:AI688"/>
    <mergeCell ref="AJ687:AJ688"/>
    <mergeCell ref="AK687:AK688"/>
    <mergeCell ref="AL687:AL688"/>
    <mergeCell ref="AM687:AM688"/>
    <mergeCell ref="AN687:AN688"/>
    <mergeCell ref="AO687:AO688"/>
    <mergeCell ref="AP687:AP688"/>
    <mergeCell ref="AQ687:AQ688"/>
    <mergeCell ref="AR687:AR688"/>
    <mergeCell ref="A689:A690"/>
    <mergeCell ref="B689:B690"/>
    <mergeCell ref="C689:C690"/>
    <mergeCell ref="D689:D690"/>
    <mergeCell ref="E689:E690"/>
    <mergeCell ref="F689:F690"/>
    <mergeCell ref="G689:G690"/>
    <mergeCell ref="H689:H690"/>
    <mergeCell ref="I689:I690"/>
    <mergeCell ref="J689:J690"/>
    <mergeCell ref="K689:K690"/>
    <mergeCell ref="L689:L690"/>
    <mergeCell ref="M689:M690"/>
    <mergeCell ref="N689:N690"/>
    <mergeCell ref="O689:O690"/>
    <mergeCell ref="P689:P690"/>
    <mergeCell ref="Q689:Q690"/>
    <mergeCell ref="R689:R690"/>
    <mergeCell ref="S689:S690"/>
    <mergeCell ref="T689:T690"/>
    <mergeCell ref="U689:U690"/>
    <mergeCell ref="V689:V690"/>
    <mergeCell ref="Y689:Y690"/>
    <mergeCell ref="Z689:Z690"/>
    <mergeCell ref="AA689:AA690"/>
    <mergeCell ref="AB689:AB690"/>
    <mergeCell ref="AC689:AC690"/>
    <mergeCell ref="AD689:AD690"/>
    <mergeCell ref="AE689:AE690"/>
    <mergeCell ref="AF689:AF690"/>
    <mergeCell ref="AG689:AG690"/>
    <mergeCell ref="AH689:AH690"/>
    <mergeCell ref="AI689:AI690"/>
    <mergeCell ref="AJ689:AJ690"/>
    <mergeCell ref="AK689:AK690"/>
    <mergeCell ref="AL689:AL690"/>
    <mergeCell ref="AM689:AM690"/>
    <mergeCell ref="AN689:AN690"/>
    <mergeCell ref="AO689:AO690"/>
    <mergeCell ref="AP689:AP690"/>
    <mergeCell ref="AQ689:AQ690"/>
    <mergeCell ref="AR689:AR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K691:K692"/>
    <mergeCell ref="L691:L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U691:U692"/>
    <mergeCell ref="V691:V692"/>
    <mergeCell ref="Y691:Y692"/>
    <mergeCell ref="Z691:Z692"/>
    <mergeCell ref="AA691:AA692"/>
    <mergeCell ref="AB691:AB692"/>
    <mergeCell ref="AC691:AC692"/>
    <mergeCell ref="AD691:AD692"/>
    <mergeCell ref="AE691:AE692"/>
    <mergeCell ref="AF691:AF692"/>
    <mergeCell ref="AG691:AG692"/>
    <mergeCell ref="AH691:AH692"/>
    <mergeCell ref="AK691:AK692"/>
    <mergeCell ref="AL691:AL692"/>
    <mergeCell ref="AM691:AM692"/>
    <mergeCell ref="AN691:AN692"/>
    <mergeCell ref="AO691:AO692"/>
    <mergeCell ref="AP691:AP692"/>
    <mergeCell ref="AQ691:AQ692"/>
    <mergeCell ref="AR691:AR692"/>
    <mergeCell ref="A693:A694"/>
    <mergeCell ref="B693:B694"/>
    <mergeCell ref="C693:C694"/>
    <mergeCell ref="D693:D694"/>
    <mergeCell ref="E693:E694"/>
    <mergeCell ref="F693:F694"/>
    <mergeCell ref="G693:G694"/>
    <mergeCell ref="H693:H694"/>
    <mergeCell ref="I693:I694"/>
    <mergeCell ref="J693:J694"/>
    <mergeCell ref="K693:K694"/>
    <mergeCell ref="L693:L694"/>
    <mergeCell ref="M693:M694"/>
    <mergeCell ref="N693:N694"/>
    <mergeCell ref="O693:O694"/>
    <mergeCell ref="P693:P694"/>
    <mergeCell ref="Q693:Q694"/>
    <mergeCell ref="R693:R694"/>
    <mergeCell ref="S693:S694"/>
    <mergeCell ref="T693:T694"/>
    <mergeCell ref="U693:U694"/>
    <mergeCell ref="V693:V694"/>
    <mergeCell ref="W693:W694"/>
    <mergeCell ref="X693:X694"/>
    <mergeCell ref="Y693:Y694"/>
    <mergeCell ref="Z693:Z694"/>
    <mergeCell ref="AA693:AA694"/>
    <mergeCell ref="AB693:AB694"/>
    <mergeCell ref="AC693:AC694"/>
    <mergeCell ref="AD693:AD694"/>
    <mergeCell ref="AE693:AE694"/>
    <mergeCell ref="AF693:AF694"/>
    <mergeCell ref="AG693:AG694"/>
    <mergeCell ref="AH693:AH694"/>
    <mergeCell ref="AI693:AI694"/>
    <mergeCell ref="AJ693:AJ694"/>
    <mergeCell ref="AK693:AK694"/>
    <mergeCell ref="AL693:AL694"/>
    <mergeCell ref="AM693:AM694"/>
    <mergeCell ref="AN693:AN694"/>
    <mergeCell ref="AQ693:AQ694"/>
    <mergeCell ref="AR693:AR694"/>
    <mergeCell ref="A695:A696"/>
    <mergeCell ref="B695:B696"/>
    <mergeCell ref="C695:C696"/>
    <mergeCell ref="D695:D696"/>
    <mergeCell ref="E695:E696"/>
    <mergeCell ref="F695:F696"/>
    <mergeCell ref="G695:G696"/>
    <mergeCell ref="H695:H696"/>
    <mergeCell ref="I695:I696"/>
    <mergeCell ref="J695:J696"/>
    <mergeCell ref="K695:K696"/>
    <mergeCell ref="L695:L696"/>
    <mergeCell ref="M695:M696"/>
    <mergeCell ref="N695:N696"/>
    <mergeCell ref="O695:O696"/>
    <mergeCell ref="P695:P696"/>
    <mergeCell ref="Q695:Q696"/>
    <mergeCell ref="R695:R696"/>
    <mergeCell ref="S695:S696"/>
    <mergeCell ref="T695:T696"/>
    <mergeCell ref="U695:U696"/>
    <mergeCell ref="V695:V696"/>
    <mergeCell ref="W695:W696"/>
    <mergeCell ref="X695:X696"/>
    <mergeCell ref="Y695:Y696"/>
    <mergeCell ref="Z695:Z696"/>
    <mergeCell ref="AA695:AA696"/>
    <mergeCell ref="AB695:AB696"/>
    <mergeCell ref="AE695:AE696"/>
    <mergeCell ref="AF695:AF696"/>
    <mergeCell ref="AG695:AG696"/>
    <mergeCell ref="AH695:AH696"/>
    <mergeCell ref="AI695:AI696"/>
    <mergeCell ref="AJ695:AJ696"/>
    <mergeCell ref="AK695:AK696"/>
    <mergeCell ref="AL695:AL696"/>
    <mergeCell ref="AM695:AM696"/>
    <mergeCell ref="AN695:AN696"/>
    <mergeCell ref="AO695:AO696"/>
    <mergeCell ref="AP695:AP696"/>
    <mergeCell ref="AQ695:AQ696"/>
    <mergeCell ref="AR695:AR696"/>
    <mergeCell ref="A697:A699"/>
    <mergeCell ref="B697:B699"/>
    <mergeCell ref="C697:C699"/>
    <mergeCell ref="D697:D699"/>
    <mergeCell ref="E697:E699"/>
    <mergeCell ref="F697:F699"/>
    <mergeCell ref="G697:G699"/>
    <mergeCell ref="H697:H699"/>
    <mergeCell ref="I697:I699"/>
    <mergeCell ref="J697:J699"/>
    <mergeCell ref="K697:K699"/>
    <mergeCell ref="L697:L699"/>
    <mergeCell ref="M697:M699"/>
    <mergeCell ref="N697:N699"/>
    <mergeCell ref="O697:O699"/>
    <mergeCell ref="P697:P699"/>
    <mergeCell ref="Q697:Q699"/>
    <mergeCell ref="R697:R699"/>
    <mergeCell ref="S697:S698"/>
    <mergeCell ref="T697:T698"/>
    <mergeCell ref="U697:U698"/>
    <mergeCell ref="V697:V698"/>
    <mergeCell ref="W697:W698"/>
    <mergeCell ref="X697:X698"/>
    <mergeCell ref="Y697:Y698"/>
    <mergeCell ref="Z697:Z698"/>
    <mergeCell ref="AA697:AA698"/>
    <mergeCell ref="AB697:AB698"/>
    <mergeCell ref="AC697:AC698"/>
    <mergeCell ref="AD697:AD698"/>
    <mergeCell ref="AE697:AE698"/>
    <mergeCell ref="AF697:AF698"/>
    <mergeCell ref="AG697:AG698"/>
    <mergeCell ref="AH697:AH698"/>
    <mergeCell ref="AI697:AI698"/>
    <mergeCell ref="AJ697:AJ698"/>
    <mergeCell ref="AK697:AK698"/>
    <mergeCell ref="AL697:AL699"/>
    <mergeCell ref="AM697:AM699"/>
    <mergeCell ref="AN697:AN698"/>
    <mergeCell ref="AQ697:AQ698"/>
    <mergeCell ref="AR697:AR698"/>
    <mergeCell ref="A700:A701"/>
    <mergeCell ref="B700:B701"/>
    <mergeCell ref="C700:C701"/>
    <mergeCell ref="D700:D701"/>
    <mergeCell ref="E700:E701"/>
    <mergeCell ref="F700:F701"/>
    <mergeCell ref="G700:G701"/>
    <mergeCell ref="H700:H701"/>
    <mergeCell ref="I700:I701"/>
    <mergeCell ref="J700:J701"/>
    <mergeCell ref="K700:K701"/>
    <mergeCell ref="L700:L701"/>
    <mergeCell ref="M700:M701"/>
    <mergeCell ref="N700:N701"/>
    <mergeCell ref="O700:O701"/>
    <mergeCell ref="P700:P701"/>
    <mergeCell ref="Q700:Q701"/>
    <mergeCell ref="R700:R701"/>
    <mergeCell ref="S700:S701"/>
    <mergeCell ref="T700:T701"/>
    <mergeCell ref="U700:U701"/>
    <mergeCell ref="V700:V701"/>
    <mergeCell ref="W700:W701"/>
    <mergeCell ref="X700:X701"/>
    <mergeCell ref="Y700:Y701"/>
    <mergeCell ref="Z700:Z701"/>
    <mergeCell ref="AA700:AA701"/>
    <mergeCell ref="AB700:AB701"/>
    <mergeCell ref="AE700:AE701"/>
    <mergeCell ref="AF700:AF701"/>
    <mergeCell ref="AG700:AG701"/>
    <mergeCell ref="AH700:AH701"/>
    <mergeCell ref="AK700:AK701"/>
    <mergeCell ref="A702:A703"/>
    <mergeCell ref="B702:B703"/>
    <mergeCell ref="C702:C703"/>
    <mergeCell ref="D702:D703"/>
    <mergeCell ref="E702:E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O702:O703"/>
    <mergeCell ref="P702:P703"/>
    <mergeCell ref="Q702:Q703"/>
    <mergeCell ref="R702:R703"/>
    <mergeCell ref="S702:S703"/>
    <mergeCell ref="T702:T703"/>
    <mergeCell ref="U702:U703"/>
    <mergeCell ref="V702:V703"/>
    <mergeCell ref="W702:W703"/>
    <mergeCell ref="X702:X703"/>
    <mergeCell ref="Y702:Y703"/>
    <mergeCell ref="Z702:Z703"/>
    <mergeCell ref="AA702:AA703"/>
    <mergeCell ref="AB702:AB703"/>
    <mergeCell ref="AE702:AE703"/>
    <mergeCell ref="AF702:AF703"/>
    <mergeCell ref="AG702:AG703"/>
    <mergeCell ref="AH702:AH703"/>
    <mergeCell ref="AK702:AK703"/>
    <mergeCell ref="A704:A711"/>
    <mergeCell ref="B704:B711"/>
    <mergeCell ref="C704:C711"/>
    <mergeCell ref="D704:D711"/>
    <mergeCell ref="E704:E711"/>
    <mergeCell ref="F704:F711"/>
    <mergeCell ref="G704:G711"/>
    <mergeCell ref="H704:H705"/>
    <mergeCell ref="I704:I705"/>
    <mergeCell ref="J704:J705"/>
    <mergeCell ref="M704:M705"/>
    <mergeCell ref="N704:N705"/>
    <mergeCell ref="O704:O705"/>
    <mergeCell ref="P704:P705"/>
    <mergeCell ref="Q704:Q705"/>
    <mergeCell ref="R704:R705"/>
    <mergeCell ref="S704:S705"/>
    <mergeCell ref="T704:T705"/>
    <mergeCell ref="U704:U705"/>
    <mergeCell ref="V704:V705"/>
    <mergeCell ref="W704:W705"/>
    <mergeCell ref="X704:X705"/>
    <mergeCell ref="Y704:Y705"/>
    <mergeCell ref="Z704:Z705"/>
    <mergeCell ref="AA704:AA705"/>
    <mergeCell ref="AB704:AB705"/>
    <mergeCell ref="AC704:AC705"/>
    <mergeCell ref="AD704:AD705"/>
    <mergeCell ref="AE704:AE705"/>
    <mergeCell ref="AF704:AF705"/>
    <mergeCell ref="AG704:AG705"/>
    <mergeCell ref="AH704:AH705"/>
    <mergeCell ref="AI704:AI705"/>
    <mergeCell ref="AJ704:AJ705"/>
    <mergeCell ref="AK704:AK705"/>
    <mergeCell ref="AL704:AL705"/>
    <mergeCell ref="AM704:AM705"/>
    <mergeCell ref="AN704:AN705"/>
    <mergeCell ref="AO704:AO705"/>
    <mergeCell ref="AP704:AP705"/>
    <mergeCell ref="AQ704:AQ705"/>
    <mergeCell ref="AR704:AR705"/>
    <mergeCell ref="H706:H707"/>
    <mergeCell ref="I706:I707"/>
    <mergeCell ref="J706:J707"/>
    <mergeCell ref="M706:M707"/>
    <mergeCell ref="N706:N707"/>
    <mergeCell ref="O706:O707"/>
    <mergeCell ref="P706:P707"/>
    <mergeCell ref="Q706:Q707"/>
    <mergeCell ref="R706:R707"/>
    <mergeCell ref="S706:S707"/>
    <mergeCell ref="T706:T707"/>
    <mergeCell ref="U706:U707"/>
    <mergeCell ref="V706:V707"/>
    <mergeCell ref="W706:W707"/>
    <mergeCell ref="X706:X707"/>
    <mergeCell ref="Y706:Y707"/>
    <mergeCell ref="Z706:Z707"/>
    <mergeCell ref="AA706:AA707"/>
    <mergeCell ref="AB706:AB707"/>
    <mergeCell ref="AC706:AC707"/>
    <mergeCell ref="AD706:AD707"/>
    <mergeCell ref="AE706:AE707"/>
    <mergeCell ref="AF706:AF707"/>
    <mergeCell ref="AG706:AG707"/>
    <mergeCell ref="AH706:AH707"/>
    <mergeCell ref="AI706:AI707"/>
    <mergeCell ref="AJ706:AJ707"/>
    <mergeCell ref="AK706:AK707"/>
    <mergeCell ref="AL706:AL707"/>
    <mergeCell ref="AM706:AM707"/>
    <mergeCell ref="AN706:AN707"/>
    <mergeCell ref="AO706:AO707"/>
    <mergeCell ref="AP706:AP707"/>
    <mergeCell ref="AQ706:AQ707"/>
    <mergeCell ref="AR706:AR707"/>
    <mergeCell ref="H708:H709"/>
    <mergeCell ref="I708:I709"/>
    <mergeCell ref="J708:J709"/>
    <mergeCell ref="M708:M709"/>
    <mergeCell ref="N708:N709"/>
    <mergeCell ref="O708:O709"/>
    <mergeCell ref="P708:P709"/>
    <mergeCell ref="Q708:Q709"/>
    <mergeCell ref="R708:R709"/>
    <mergeCell ref="S708:S709"/>
    <mergeCell ref="T708:T709"/>
    <mergeCell ref="U708:U709"/>
    <mergeCell ref="V708:V709"/>
    <mergeCell ref="W708:W709"/>
    <mergeCell ref="X708:X709"/>
    <mergeCell ref="Y708:Y709"/>
    <mergeCell ref="Z708:Z709"/>
    <mergeCell ref="AA708:AA709"/>
    <mergeCell ref="AB708:AB709"/>
    <mergeCell ref="AC708:AC709"/>
    <mergeCell ref="AD708:AD709"/>
    <mergeCell ref="AE708:AE709"/>
    <mergeCell ref="AF708:AF709"/>
    <mergeCell ref="AG708:AG709"/>
    <mergeCell ref="AH708:AH709"/>
    <mergeCell ref="AI708:AI709"/>
    <mergeCell ref="AJ708:AJ709"/>
    <mergeCell ref="AK708:AK709"/>
    <mergeCell ref="AL708:AL709"/>
    <mergeCell ref="AM708:AM709"/>
    <mergeCell ref="AN708:AN709"/>
    <mergeCell ref="AO708:AO709"/>
    <mergeCell ref="AP708:AP709"/>
    <mergeCell ref="AQ708:AQ709"/>
    <mergeCell ref="AR708:AR709"/>
    <mergeCell ref="H710:H711"/>
    <mergeCell ref="I710:I711"/>
    <mergeCell ref="J710:J711"/>
    <mergeCell ref="M710:M711"/>
    <mergeCell ref="N710:N711"/>
    <mergeCell ref="O710:O711"/>
    <mergeCell ref="P710:P711"/>
    <mergeCell ref="Q710:Q711"/>
    <mergeCell ref="R710:R711"/>
    <mergeCell ref="S710:S711"/>
    <mergeCell ref="T710:T711"/>
    <mergeCell ref="U710:U711"/>
    <mergeCell ref="V710:V711"/>
    <mergeCell ref="W710:W711"/>
    <mergeCell ref="X710:X711"/>
    <mergeCell ref="Y710:Y711"/>
    <mergeCell ref="Z710:Z711"/>
    <mergeCell ref="AA710:AA711"/>
    <mergeCell ref="AB710:AB711"/>
    <mergeCell ref="AC710:AC711"/>
    <mergeCell ref="AD710:AD711"/>
    <mergeCell ref="AE710:AE711"/>
    <mergeCell ref="AF710:AF711"/>
    <mergeCell ref="AG710:AG711"/>
    <mergeCell ref="AH710:AH711"/>
    <mergeCell ref="AI710:AI711"/>
    <mergeCell ref="AJ710:AJ711"/>
    <mergeCell ref="AK710:AK711"/>
    <mergeCell ref="AL710:AL711"/>
    <mergeCell ref="AM710:AM711"/>
    <mergeCell ref="AN710:AN711"/>
    <mergeCell ref="AO710:AO711"/>
    <mergeCell ref="AP710:AP711"/>
    <mergeCell ref="AQ710:AQ711"/>
    <mergeCell ref="AR710:AR711"/>
    <mergeCell ref="Y712:Y713"/>
    <mergeCell ref="Z712:Z713"/>
    <mergeCell ref="AA712:AA713"/>
    <mergeCell ref="AB712:AB713"/>
    <mergeCell ref="AE712:AE713"/>
    <mergeCell ref="AF712:AF713"/>
    <mergeCell ref="AG712:AG713"/>
    <mergeCell ref="AH712:AH713"/>
    <mergeCell ref="AI712:AI713"/>
    <mergeCell ref="AJ712:AJ713"/>
    <mergeCell ref="AR712:AR713"/>
    <mergeCell ref="A712:A713"/>
    <mergeCell ref="B712:B713"/>
    <mergeCell ref="C712:C713"/>
    <mergeCell ref="D712:D713"/>
    <mergeCell ref="E712:E713"/>
    <mergeCell ref="F712:F713"/>
    <mergeCell ref="G712:G713"/>
    <mergeCell ref="H712:H713"/>
    <mergeCell ref="I712:I713"/>
    <mergeCell ref="J712:J713"/>
    <mergeCell ref="K712:K713"/>
    <mergeCell ref="L712:L713"/>
    <mergeCell ref="M712:M713"/>
    <mergeCell ref="N712:N713"/>
    <mergeCell ref="O712:O713"/>
    <mergeCell ref="P712:P713"/>
    <mergeCell ref="Q712:Q713"/>
    <mergeCell ref="A714:A716"/>
    <mergeCell ref="B714:B716"/>
    <mergeCell ref="C714:C716"/>
    <mergeCell ref="D714:D716"/>
    <mergeCell ref="E714:E716"/>
    <mergeCell ref="F714:F716"/>
    <mergeCell ref="G714:G716"/>
    <mergeCell ref="H714:H716"/>
    <mergeCell ref="I714:I716"/>
    <mergeCell ref="J714:J716"/>
    <mergeCell ref="K714:K716"/>
    <mergeCell ref="L714:L716"/>
    <mergeCell ref="M714:M716"/>
    <mergeCell ref="N714:N716"/>
    <mergeCell ref="O714:O716"/>
    <mergeCell ref="P714:P716"/>
    <mergeCell ref="Q714:Q716"/>
    <mergeCell ref="R714:R716"/>
    <mergeCell ref="S714:S716"/>
    <mergeCell ref="T714:T716"/>
    <mergeCell ref="U714:U716"/>
    <mergeCell ref="V714:V716"/>
    <mergeCell ref="W714:W716"/>
    <mergeCell ref="X714:X716"/>
    <mergeCell ref="R712:R713"/>
    <mergeCell ref="S712:S713"/>
    <mergeCell ref="T712:T713"/>
    <mergeCell ref="U712:U713"/>
    <mergeCell ref="V712:V713"/>
    <mergeCell ref="W712:W713"/>
    <mergeCell ref="X712:X713"/>
    <mergeCell ref="AA714:AA716"/>
    <mergeCell ref="AB714:AB716"/>
    <mergeCell ref="AC714:AC716"/>
    <mergeCell ref="AD714:AD716"/>
    <mergeCell ref="AE714:AE716"/>
    <mergeCell ref="AF714:AF716"/>
    <mergeCell ref="AG714:AG716"/>
    <mergeCell ref="AH714:AH716"/>
    <mergeCell ref="AI714:AI716"/>
    <mergeCell ref="AJ714:AJ716"/>
    <mergeCell ref="AK714:AK716"/>
    <mergeCell ref="AL714:AL716"/>
    <mergeCell ref="AM714:AM716"/>
    <mergeCell ref="AN714:AN715"/>
    <mergeCell ref="AQ714:AQ715"/>
    <mergeCell ref="AK712:AK713"/>
    <mergeCell ref="AL712:AL713"/>
    <mergeCell ref="AM712:AM713"/>
    <mergeCell ref="AN712:AN713"/>
    <mergeCell ref="AO712:AO713"/>
    <mergeCell ref="AP712:AP713"/>
    <mergeCell ref="AQ712:AQ713"/>
    <mergeCell ref="AR714:AR715"/>
    <mergeCell ref="A717:A718"/>
    <mergeCell ref="B717:B718"/>
    <mergeCell ref="C717:C718"/>
    <mergeCell ref="D717:D718"/>
    <mergeCell ref="E717:E718"/>
    <mergeCell ref="F717:F718"/>
    <mergeCell ref="G717:G718"/>
    <mergeCell ref="H717:H718"/>
    <mergeCell ref="I717:I718"/>
    <mergeCell ref="J717:J718"/>
    <mergeCell ref="M717:M718"/>
    <mergeCell ref="N717:N718"/>
    <mergeCell ref="O717:O718"/>
    <mergeCell ref="P717:P718"/>
    <mergeCell ref="Q717:Q718"/>
    <mergeCell ref="R717:R718"/>
    <mergeCell ref="S717:S718"/>
    <mergeCell ref="T717:T718"/>
    <mergeCell ref="U717:U718"/>
    <mergeCell ref="V717:V718"/>
    <mergeCell ref="W717:W718"/>
    <mergeCell ref="X717:X718"/>
    <mergeCell ref="Y717:Y718"/>
    <mergeCell ref="Z717:Z718"/>
    <mergeCell ref="AA717:AA718"/>
    <mergeCell ref="AB717:AB718"/>
    <mergeCell ref="AE717:AE718"/>
    <mergeCell ref="AF717:AF718"/>
    <mergeCell ref="AG717:AG718"/>
    <mergeCell ref="Y714:Y716"/>
    <mergeCell ref="Z714:Z716"/>
    <mergeCell ref="AH717:AH718"/>
    <mergeCell ref="AI717:AI718"/>
    <mergeCell ref="AJ717:AJ718"/>
    <mergeCell ref="AK717:AK718"/>
    <mergeCell ref="AL717:AL718"/>
    <mergeCell ref="AM717:AM718"/>
    <mergeCell ref="AN717:AN718"/>
    <mergeCell ref="AQ717:AQ718"/>
    <mergeCell ref="AR717:AR718"/>
    <mergeCell ref="A719:A726"/>
    <mergeCell ref="B719:B726"/>
    <mergeCell ref="C719:C726"/>
    <mergeCell ref="D719:D726"/>
    <mergeCell ref="E719:E726"/>
    <mergeCell ref="F719:F726"/>
    <mergeCell ref="G719:G726"/>
    <mergeCell ref="H719:H720"/>
    <mergeCell ref="I719:I720"/>
    <mergeCell ref="J719:J720"/>
    <mergeCell ref="M719:M720"/>
    <mergeCell ref="N719:N726"/>
    <mergeCell ref="O719:O726"/>
    <mergeCell ref="P719:P723"/>
    <mergeCell ref="S719:S723"/>
    <mergeCell ref="T719:T726"/>
    <mergeCell ref="U719:U726"/>
    <mergeCell ref="V719:V726"/>
    <mergeCell ref="W719:W726"/>
    <mergeCell ref="X719:X726"/>
    <mergeCell ref="Y719:Y726"/>
    <mergeCell ref="Z719:Z726"/>
    <mergeCell ref="AA719:AA726"/>
    <mergeCell ref="AB719:AB726"/>
    <mergeCell ref="AC719:AC726"/>
    <mergeCell ref="AD719:AD726"/>
    <mergeCell ref="AE719:AE726"/>
    <mergeCell ref="AF719:AF726"/>
    <mergeCell ref="AG719:AG726"/>
    <mergeCell ref="AH719:AH726"/>
    <mergeCell ref="AI719:AI726"/>
    <mergeCell ref="AJ719:AJ726"/>
    <mergeCell ref="AK719:AK726"/>
    <mergeCell ref="AL719:AL726"/>
    <mergeCell ref="AM719:AM726"/>
    <mergeCell ref="AN719:AN726"/>
    <mergeCell ref="AO719:AO726"/>
    <mergeCell ref="AP719:AP726"/>
    <mergeCell ref="AQ719:AQ726"/>
    <mergeCell ref="AR719:AR726"/>
    <mergeCell ref="Q720:Q723"/>
    <mergeCell ref="R720:R723"/>
    <mergeCell ref="H721:H722"/>
    <mergeCell ref="I721:I722"/>
    <mergeCell ref="J721:J722"/>
    <mergeCell ref="M721:M722"/>
    <mergeCell ref="H723:H724"/>
    <mergeCell ref="I723:I724"/>
    <mergeCell ref="J723:J724"/>
    <mergeCell ref="M723:M724"/>
    <mergeCell ref="P724:P726"/>
    <mergeCell ref="Q724:Q726"/>
    <mergeCell ref="R724:R726"/>
    <mergeCell ref="S724:S726"/>
    <mergeCell ref="H725:H726"/>
    <mergeCell ref="I725:I726"/>
    <mergeCell ref="J725:J726"/>
    <mergeCell ref="M725:M726"/>
    <mergeCell ref="A727:A728"/>
    <mergeCell ref="B727:B728"/>
    <mergeCell ref="C727:C728"/>
    <mergeCell ref="D727:D728"/>
    <mergeCell ref="E727:E728"/>
    <mergeCell ref="F727:F728"/>
    <mergeCell ref="G727:G728"/>
    <mergeCell ref="H727:H728"/>
    <mergeCell ref="I727:I728"/>
    <mergeCell ref="J727:J728"/>
    <mergeCell ref="K727:K728"/>
    <mergeCell ref="L727:L728"/>
    <mergeCell ref="M727:M728"/>
    <mergeCell ref="N727:N728"/>
    <mergeCell ref="O727:O728"/>
    <mergeCell ref="P727:P728"/>
    <mergeCell ref="S727:S728"/>
    <mergeCell ref="T727:T728"/>
    <mergeCell ref="U727:U728"/>
    <mergeCell ref="V727:V728"/>
    <mergeCell ref="W727:W728"/>
    <mergeCell ref="X727:X728"/>
    <mergeCell ref="Y727:Y728"/>
    <mergeCell ref="Z727:Z728"/>
    <mergeCell ref="AA727:AA728"/>
    <mergeCell ref="AB727:AB728"/>
    <mergeCell ref="AC727:AC728"/>
    <mergeCell ref="AD727:AD728"/>
    <mergeCell ref="AE727:AE728"/>
    <mergeCell ref="AF727:AF728"/>
    <mergeCell ref="AG727:AG728"/>
    <mergeCell ref="AH727:AH728"/>
    <mergeCell ref="AI727:AI728"/>
    <mergeCell ref="AJ727:AJ728"/>
    <mergeCell ref="AK727:AK728"/>
    <mergeCell ref="AL727:AL728"/>
    <mergeCell ref="AM727:AM728"/>
    <mergeCell ref="AN727:AN728"/>
    <mergeCell ref="AO727:AO728"/>
    <mergeCell ref="AP727:AP728"/>
    <mergeCell ref="AQ727:AQ728"/>
    <mergeCell ref="AR727:AR728"/>
    <mergeCell ref="N729:N730"/>
    <mergeCell ref="O729:O730"/>
    <mergeCell ref="P729:P730"/>
    <mergeCell ref="Q729:Q730"/>
    <mergeCell ref="R729:R730"/>
    <mergeCell ref="S729:S730"/>
    <mergeCell ref="T729:T730"/>
    <mergeCell ref="U729:U730"/>
    <mergeCell ref="V729:V730"/>
    <mergeCell ref="Y729:Y730"/>
    <mergeCell ref="Z729:Z730"/>
    <mergeCell ref="AA729:AA730"/>
    <mergeCell ref="AB729:AB730"/>
    <mergeCell ref="AC729:AC730"/>
    <mergeCell ref="AD729:AD730"/>
    <mergeCell ref="AE729:AE730"/>
    <mergeCell ref="AF729:AF730"/>
    <mergeCell ref="AG729:AG730"/>
    <mergeCell ref="AH729:AH730"/>
    <mergeCell ref="AI729:AI730"/>
    <mergeCell ref="AJ729:AJ730"/>
    <mergeCell ref="AK729:AK730"/>
    <mergeCell ref="AL729:AL730"/>
    <mergeCell ref="AM729:AM730"/>
    <mergeCell ref="AN729:AN730"/>
    <mergeCell ref="AO729:AO730"/>
    <mergeCell ref="AP729:AP730"/>
    <mergeCell ref="AQ729:AQ730"/>
    <mergeCell ref="AR729:AR730"/>
    <mergeCell ref="A731:A732"/>
    <mergeCell ref="B731:B732"/>
    <mergeCell ref="C731:C732"/>
    <mergeCell ref="D731:D732"/>
    <mergeCell ref="E731:E732"/>
    <mergeCell ref="F731:F732"/>
    <mergeCell ref="G731:G732"/>
    <mergeCell ref="H731:H732"/>
    <mergeCell ref="I731:I732"/>
    <mergeCell ref="J731:J732"/>
    <mergeCell ref="K731:K732"/>
    <mergeCell ref="L731:L732"/>
    <mergeCell ref="M731:M732"/>
    <mergeCell ref="N731:N732"/>
    <mergeCell ref="O731:O732"/>
    <mergeCell ref="P731:P732"/>
    <mergeCell ref="S731:S732"/>
    <mergeCell ref="T731:T732"/>
    <mergeCell ref="U731:U732"/>
    <mergeCell ref="V731:V732"/>
    <mergeCell ref="W731:W732"/>
    <mergeCell ref="X731:X732"/>
    <mergeCell ref="Y731:Y732"/>
    <mergeCell ref="Z731:Z732"/>
    <mergeCell ref="AA731:AA732"/>
    <mergeCell ref="AB731:AB732"/>
    <mergeCell ref="AC731:AC732"/>
    <mergeCell ref="AD731:AD732"/>
    <mergeCell ref="AE731:AE732"/>
    <mergeCell ref="AF731:AF732"/>
    <mergeCell ref="AG731:AG732"/>
    <mergeCell ref="AH731:AH732"/>
    <mergeCell ref="AI731:AI732"/>
    <mergeCell ref="AJ731:AJ732"/>
    <mergeCell ref="AK731:AK732"/>
    <mergeCell ref="AL731:AL732"/>
    <mergeCell ref="AM731:AM732"/>
    <mergeCell ref="AN731:AN732"/>
    <mergeCell ref="AO731:AO732"/>
    <mergeCell ref="AP731:AP732"/>
    <mergeCell ref="AQ731:AQ732"/>
    <mergeCell ref="AR731:AR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M733:M734"/>
    <mergeCell ref="N733:N734"/>
    <mergeCell ref="O733:O734"/>
    <mergeCell ref="P733:P734"/>
    <mergeCell ref="Q733:Q734"/>
    <mergeCell ref="S733:S734"/>
    <mergeCell ref="T733:T734"/>
    <mergeCell ref="U733:U734"/>
    <mergeCell ref="V733:V734"/>
    <mergeCell ref="W733:W734"/>
    <mergeCell ref="X733:X734"/>
    <mergeCell ref="Y733:Y734"/>
    <mergeCell ref="Z733:Z734"/>
    <mergeCell ref="AA733:AA734"/>
    <mergeCell ref="AB733:AB734"/>
    <mergeCell ref="AE733:AE734"/>
    <mergeCell ref="AF733:AF734"/>
    <mergeCell ref="AG733:AG734"/>
    <mergeCell ref="AH733:AH734"/>
    <mergeCell ref="AK733:AK734"/>
    <mergeCell ref="AL733:AL734"/>
    <mergeCell ref="AM733:AM734"/>
    <mergeCell ref="AN733:AN734"/>
    <mergeCell ref="AO733:AO734"/>
    <mergeCell ref="AP733:AP734"/>
    <mergeCell ref="AQ733:AQ734"/>
    <mergeCell ref="AR733:AR734"/>
    <mergeCell ref="A735:A736"/>
    <mergeCell ref="B735:B736"/>
    <mergeCell ref="C735:C736"/>
    <mergeCell ref="D735:D736"/>
    <mergeCell ref="E735:E736"/>
    <mergeCell ref="F735:F736"/>
    <mergeCell ref="G735:G736"/>
    <mergeCell ref="H735:H736"/>
    <mergeCell ref="I735:I736"/>
    <mergeCell ref="J735:J736"/>
    <mergeCell ref="K735:K736"/>
    <mergeCell ref="L735:L736"/>
    <mergeCell ref="M735:M736"/>
    <mergeCell ref="N735:N736"/>
    <mergeCell ref="O735:O736"/>
    <mergeCell ref="P735:P736"/>
    <mergeCell ref="Q735:Q736"/>
    <mergeCell ref="R735:R736"/>
    <mergeCell ref="S735:S736"/>
    <mergeCell ref="T735:T736"/>
    <mergeCell ref="U735:U736"/>
    <mergeCell ref="V735:V736"/>
    <mergeCell ref="W735:W736"/>
    <mergeCell ref="X735:X736"/>
    <mergeCell ref="Y735:Y736"/>
    <mergeCell ref="Z735:Z736"/>
    <mergeCell ref="AA735:AA736"/>
    <mergeCell ref="AB735:AB736"/>
    <mergeCell ref="AC735:AC736"/>
    <mergeCell ref="AD735:AD736"/>
    <mergeCell ref="AE735:AE736"/>
    <mergeCell ref="AF735:AF736"/>
    <mergeCell ref="AG735:AG736"/>
    <mergeCell ref="AH735:AH736"/>
    <mergeCell ref="AK735:AK736"/>
    <mergeCell ref="AL735:AL736"/>
    <mergeCell ref="AM735:AM736"/>
    <mergeCell ref="AN735:AN736"/>
    <mergeCell ref="AO735:AO736"/>
    <mergeCell ref="AP735:AP736"/>
    <mergeCell ref="AQ735:AQ736"/>
    <mergeCell ref="AR735:AR736"/>
    <mergeCell ref="A737:A738"/>
    <mergeCell ref="B737:B738"/>
    <mergeCell ref="C737:C738"/>
    <mergeCell ref="D737:D738"/>
    <mergeCell ref="E737:E738"/>
    <mergeCell ref="F737:F738"/>
    <mergeCell ref="G737:G738"/>
    <mergeCell ref="H737:H738"/>
    <mergeCell ref="I737:I738"/>
    <mergeCell ref="J737:J738"/>
    <mergeCell ref="K737:K738"/>
    <mergeCell ref="L737:L738"/>
    <mergeCell ref="M737:M738"/>
    <mergeCell ref="N737:N738"/>
    <mergeCell ref="O737:O738"/>
    <mergeCell ref="P737:P738"/>
    <mergeCell ref="Q737:Q738"/>
    <mergeCell ref="S737:S738"/>
    <mergeCell ref="T737:T738"/>
    <mergeCell ref="U737:U738"/>
    <mergeCell ref="V737:V738"/>
    <mergeCell ref="W737:W738"/>
    <mergeCell ref="X737:X738"/>
    <mergeCell ref="Y737:Y738"/>
    <mergeCell ref="Z737:Z738"/>
    <mergeCell ref="AA737:AA738"/>
    <mergeCell ref="AB737:AB738"/>
    <mergeCell ref="AC737:AC738"/>
    <mergeCell ref="AD737:AD738"/>
    <mergeCell ref="AE737:AE738"/>
    <mergeCell ref="AF737:AF738"/>
    <mergeCell ref="AG737:AG738"/>
    <mergeCell ref="AH737:AH738"/>
    <mergeCell ref="AK737:AK738"/>
    <mergeCell ref="AL737:AL738"/>
    <mergeCell ref="AM737:AM738"/>
    <mergeCell ref="AN737:AN738"/>
    <mergeCell ref="AO737:AO738"/>
    <mergeCell ref="AP737:AP738"/>
    <mergeCell ref="AQ737:AQ738"/>
    <mergeCell ref="AR737:AR738"/>
    <mergeCell ref="A739:A741"/>
    <mergeCell ref="B739:B741"/>
    <mergeCell ref="C739:C741"/>
    <mergeCell ref="D739:D741"/>
    <mergeCell ref="E739:E741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O739:O741"/>
    <mergeCell ref="P739:P740"/>
    <mergeCell ref="S739:S740"/>
    <mergeCell ref="T739:T741"/>
    <mergeCell ref="U739:U741"/>
    <mergeCell ref="V739:V741"/>
    <mergeCell ref="W739:W741"/>
    <mergeCell ref="X739:X741"/>
    <mergeCell ref="Y739:Y741"/>
    <mergeCell ref="Z739:Z741"/>
    <mergeCell ref="AA739:AA741"/>
    <mergeCell ref="AB739:AB741"/>
    <mergeCell ref="AC739:AC740"/>
    <mergeCell ref="AD739:AD740"/>
    <mergeCell ref="AE739:AE741"/>
    <mergeCell ref="AF739:AF741"/>
    <mergeCell ref="AG739:AG741"/>
    <mergeCell ref="AH739:AH741"/>
    <mergeCell ref="AI739:AI741"/>
    <mergeCell ref="AJ739:AJ741"/>
    <mergeCell ref="AK739:AK741"/>
    <mergeCell ref="AL739:AL741"/>
    <mergeCell ref="AM739:AM741"/>
    <mergeCell ref="AN739:AN741"/>
    <mergeCell ref="AO739:AO741"/>
    <mergeCell ref="AP739:AP741"/>
    <mergeCell ref="AQ739:AQ741"/>
    <mergeCell ref="AR739:AR741"/>
    <mergeCell ref="E742:E743"/>
    <mergeCell ref="F742:F743"/>
    <mergeCell ref="G742:G743"/>
    <mergeCell ref="H742:H743"/>
    <mergeCell ref="I742:I743"/>
    <mergeCell ref="J742:J743"/>
    <mergeCell ref="K742:K743"/>
    <mergeCell ref="L742:L743"/>
    <mergeCell ref="M742:M743"/>
    <mergeCell ref="N742:N743"/>
    <mergeCell ref="O742:O743"/>
    <mergeCell ref="P742:P743"/>
    <mergeCell ref="Q742:Q743"/>
    <mergeCell ref="R742:R743"/>
    <mergeCell ref="S742:S743"/>
    <mergeCell ref="T742:T743"/>
    <mergeCell ref="U742:U743"/>
    <mergeCell ref="V742:V743"/>
    <mergeCell ref="W742:W743"/>
    <mergeCell ref="X742:X743"/>
    <mergeCell ref="Y742:Y743"/>
    <mergeCell ref="Z742:Z743"/>
    <mergeCell ref="AA742:AA743"/>
    <mergeCell ref="AB742:AB743"/>
    <mergeCell ref="AE742:AE743"/>
    <mergeCell ref="AF742:AF743"/>
    <mergeCell ref="AG742:AG743"/>
    <mergeCell ref="AH742:AH743"/>
    <mergeCell ref="AK742:AK743"/>
    <mergeCell ref="AL742:AL743"/>
    <mergeCell ref="AM742:AM743"/>
    <mergeCell ref="AN742:AN743"/>
    <mergeCell ref="AO742:AO743"/>
    <mergeCell ref="AP742:AP743"/>
    <mergeCell ref="AQ742:AQ743"/>
    <mergeCell ref="AR742:AR743"/>
    <mergeCell ref="A745:A746"/>
    <mergeCell ref="B745:B746"/>
    <mergeCell ref="C745:C746"/>
    <mergeCell ref="D745:D746"/>
    <mergeCell ref="E745:E746"/>
    <mergeCell ref="F745:F746"/>
    <mergeCell ref="G745:G746"/>
    <mergeCell ref="H745:H746"/>
    <mergeCell ref="I745:I746"/>
    <mergeCell ref="J745:J746"/>
    <mergeCell ref="K745:K746"/>
    <mergeCell ref="L745:L746"/>
    <mergeCell ref="M745:M746"/>
    <mergeCell ref="N745:N746"/>
    <mergeCell ref="O745:O746"/>
    <mergeCell ref="P745:P746"/>
    <mergeCell ref="Q745:Q746"/>
    <mergeCell ref="R745:R746"/>
    <mergeCell ref="S745:S746"/>
    <mergeCell ref="T745:T746"/>
    <mergeCell ref="U745:U746"/>
    <mergeCell ref="V745:V746"/>
    <mergeCell ref="W745:W746"/>
    <mergeCell ref="X745:X746"/>
    <mergeCell ref="Y745:Y746"/>
    <mergeCell ref="Z745:Z746"/>
    <mergeCell ref="AA745:AA746"/>
    <mergeCell ref="AB745:AB746"/>
    <mergeCell ref="AC745:AC746"/>
    <mergeCell ref="AD745:AD746"/>
    <mergeCell ref="AE745:AE746"/>
    <mergeCell ref="AF745:AF746"/>
    <mergeCell ref="AG745:AG746"/>
    <mergeCell ref="AH745:AH746"/>
    <mergeCell ref="AI745:AI746"/>
    <mergeCell ref="AJ745:AJ746"/>
    <mergeCell ref="AK745:AK746"/>
    <mergeCell ref="AL745:AL746"/>
    <mergeCell ref="AM745:AM746"/>
    <mergeCell ref="AN745:AN746"/>
    <mergeCell ref="AQ745:AQ746"/>
    <mergeCell ref="AR745:AR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O747:O748"/>
    <mergeCell ref="P747:P748"/>
    <mergeCell ref="S747:S748"/>
    <mergeCell ref="T747:T748"/>
    <mergeCell ref="U747:U748"/>
    <mergeCell ref="V747:V748"/>
    <mergeCell ref="Y747:Y748"/>
    <mergeCell ref="Z747:Z748"/>
    <mergeCell ref="AA747:AA748"/>
    <mergeCell ref="AB747:AB748"/>
    <mergeCell ref="AC747:AC748"/>
    <mergeCell ref="AD747:AD748"/>
    <mergeCell ref="AE747:AE748"/>
    <mergeCell ref="AF747:AF748"/>
    <mergeCell ref="AG747:AG748"/>
    <mergeCell ref="AH747:AH748"/>
    <mergeCell ref="AK747:AK748"/>
    <mergeCell ref="AL747:AL748"/>
    <mergeCell ref="AM747:AM748"/>
    <mergeCell ref="AN747:AN748"/>
    <mergeCell ref="AO747:AO748"/>
    <mergeCell ref="AP747:AP748"/>
    <mergeCell ref="AQ747:AQ748"/>
    <mergeCell ref="AR747:AR748"/>
    <mergeCell ref="A749:A750"/>
    <mergeCell ref="B749:B750"/>
    <mergeCell ref="C749:C750"/>
    <mergeCell ref="D749:D750"/>
    <mergeCell ref="E749:E750"/>
    <mergeCell ref="F749:F750"/>
    <mergeCell ref="G749:G750"/>
    <mergeCell ref="H749:H750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S749:S750"/>
    <mergeCell ref="T749:T750"/>
    <mergeCell ref="U749:U750"/>
    <mergeCell ref="V749:V750"/>
    <mergeCell ref="W749:W750"/>
    <mergeCell ref="X749:X750"/>
    <mergeCell ref="Y749:Y750"/>
    <mergeCell ref="Z749:Z750"/>
    <mergeCell ref="AA749:AA750"/>
    <mergeCell ref="AB749:AB750"/>
    <mergeCell ref="AC749:AC750"/>
    <mergeCell ref="AD749:AD750"/>
    <mergeCell ref="AE749:AE750"/>
    <mergeCell ref="AF749:AF750"/>
    <mergeCell ref="AG749:AG750"/>
    <mergeCell ref="AH749:AH750"/>
    <mergeCell ref="AI749:AI750"/>
    <mergeCell ref="AJ749:AJ750"/>
    <mergeCell ref="AK749:AK750"/>
    <mergeCell ref="AL749:AL750"/>
    <mergeCell ref="AM749:AM750"/>
    <mergeCell ref="AN749:AN750"/>
    <mergeCell ref="AO749:AO750"/>
    <mergeCell ref="AP749:AP750"/>
    <mergeCell ref="AQ749:AQ750"/>
    <mergeCell ref="AR749:AR750"/>
    <mergeCell ref="A751:A752"/>
    <mergeCell ref="B751:B752"/>
    <mergeCell ref="C751:C752"/>
    <mergeCell ref="D751:D752"/>
    <mergeCell ref="E751:E752"/>
    <mergeCell ref="F751:F752"/>
    <mergeCell ref="G751:G752"/>
    <mergeCell ref="H751:H752"/>
    <mergeCell ref="I751:I752"/>
    <mergeCell ref="J751:J752"/>
    <mergeCell ref="K751:K752"/>
    <mergeCell ref="L751:L752"/>
    <mergeCell ref="M751:M752"/>
    <mergeCell ref="N751:N752"/>
    <mergeCell ref="O751:O752"/>
    <mergeCell ref="P751:P752"/>
    <mergeCell ref="S751:S752"/>
    <mergeCell ref="T751:T752"/>
    <mergeCell ref="U751:U752"/>
    <mergeCell ref="V751:V752"/>
    <mergeCell ref="W751:W752"/>
    <mergeCell ref="X751:X752"/>
    <mergeCell ref="Y751:Y752"/>
    <mergeCell ref="Z751:Z752"/>
    <mergeCell ref="AA751:AA752"/>
    <mergeCell ref="AB751:AB752"/>
    <mergeCell ref="AC751:AC752"/>
    <mergeCell ref="AD751:AD752"/>
    <mergeCell ref="AE751:AE752"/>
    <mergeCell ref="AF751:AF752"/>
    <mergeCell ref="AG751:AG752"/>
    <mergeCell ref="AH751:AH752"/>
    <mergeCell ref="AI751:AI752"/>
    <mergeCell ref="AJ751:AJ752"/>
    <mergeCell ref="AK751:AK752"/>
    <mergeCell ref="AL751:AL752"/>
    <mergeCell ref="AM751:AM752"/>
    <mergeCell ref="AN751:AN752"/>
    <mergeCell ref="AO751:AO752"/>
    <mergeCell ref="AP751:AP752"/>
    <mergeCell ref="AQ751:AQ752"/>
    <mergeCell ref="AR751:AR752"/>
    <mergeCell ref="A753:A754"/>
    <mergeCell ref="B753:B754"/>
    <mergeCell ref="C753:C754"/>
    <mergeCell ref="D753:D754"/>
    <mergeCell ref="E753:E754"/>
    <mergeCell ref="F753:F754"/>
    <mergeCell ref="G753:G754"/>
    <mergeCell ref="H753:H754"/>
    <mergeCell ref="I753:I754"/>
    <mergeCell ref="J753:J754"/>
    <mergeCell ref="K753:K754"/>
    <mergeCell ref="L753:L754"/>
    <mergeCell ref="M753:M754"/>
    <mergeCell ref="N753:N754"/>
    <mergeCell ref="O753:O754"/>
    <mergeCell ref="P753:P754"/>
    <mergeCell ref="S753:S754"/>
    <mergeCell ref="T753:T754"/>
    <mergeCell ref="U753:U754"/>
    <mergeCell ref="V753:V754"/>
    <mergeCell ref="W753:W754"/>
    <mergeCell ref="X753:X754"/>
    <mergeCell ref="Y753:Y754"/>
    <mergeCell ref="Z753:Z754"/>
    <mergeCell ref="AA753:AA754"/>
    <mergeCell ref="AB753:AB754"/>
    <mergeCell ref="AC753:AC754"/>
    <mergeCell ref="AD753:AD754"/>
    <mergeCell ref="AE753:AE754"/>
    <mergeCell ref="AF753:AF754"/>
    <mergeCell ref="AG753:AG754"/>
    <mergeCell ref="AH753:AH754"/>
    <mergeCell ref="AI753:AI754"/>
    <mergeCell ref="AJ753:AJ754"/>
    <mergeCell ref="AK753:AK754"/>
    <mergeCell ref="AL753:AL754"/>
    <mergeCell ref="AM753:AM754"/>
    <mergeCell ref="AN753:AN754"/>
    <mergeCell ref="AO753:AO754"/>
    <mergeCell ref="AP753:AP754"/>
    <mergeCell ref="AQ753:AQ754"/>
    <mergeCell ref="AR753:AR754"/>
    <mergeCell ref="A755:A756"/>
    <mergeCell ref="B755:B756"/>
    <mergeCell ref="C755:C756"/>
    <mergeCell ref="D755:D756"/>
    <mergeCell ref="E755:E756"/>
    <mergeCell ref="F755:F756"/>
    <mergeCell ref="G755:G756"/>
    <mergeCell ref="H755:H756"/>
    <mergeCell ref="I755:I756"/>
    <mergeCell ref="J755:J756"/>
    <mergeCell ref="K755:K756"/>
    <mergeCell ref="L755:L756"/>
    <mergeCell ref="M755:M756"/>
    <mergeCell ref="N755:N756"/>
    <mergeCell ref="O755:O756"/>
    <mergeCell ref="P755:P756"/>
    <mergeCell ref="Q755:Q756"/>
    <mergeCell ref="R755:R756"/>
    <mergeCell ref="S755:S756"/>
    <mergeCell ref="T755:T756"/>
    <mergeCell ref="U755:U756"/>
    <mergeCell ref="V755:V756"/>
    <mergeCell ref="W755:W756"/>
    <mergeCell ref="X755:X756"/>
    <mergeCell ref="Y755:Y756"/>
    <mergeCell ref="Z755:Z756"/>
    <mergeCell ref="AA755:AA756"/>
    <mergeCell ref="AB755:AB756"/>
    <mergeCell ref="AE755:AE756"/>
    <mergeCell ref="AF755:AF756"/>
    <mergeCell ref="AG755:AG756"/>
    <mergeCell ref="AH755:AH756"/>
    <mergeCell ref="AI755:AI756"/>
    <mergeCell ref="AJ755:AJ756"/>
    <mergeCell ref="AK755:AK756"/>
    <mergeCell ref="AL755:AL756"/>
    <mergeCell ref="AM755:AM756"/>
    <mergeCell ref="AN755:AN756"/>
    <mergeCell ref="AO755:AO756"/>
    <mergeCell ref="AP755:AP756"/>
    <mergeCell ref="AQ755:AQ756"/>
    <mergeCell ref="AR755:AR756"/>
    <mergeCell ref="A757:A758"/>
    <mergeCell ref="B757:B758"/>
    <mergeCell ref="C757:C758"/>
    <mergeCell ref="D757:D758"/>
    <mergeCell ref="E757:E758"/>
    <mergeCell ref="F757:F758"/>
    <mergeCell ref="G757:G758"/>
    <mergeCell ref="H757:H758"/>
    <mergeCell ref="I757:I758"/>
    <mergeCell ref="J757:J758"/>
    <mergeCell ref="K757:K758"/>
    <mergeCell ref="L757:L758"/>
    <mergeCell ref="M757:M758"/>
    <mergeCell ref="N757:N758"/>
    <mergeCell ref="O757:O758"/>
    <mergeCell ref="P757:P758"/>
    <mergeCell ref="Q757:Q758"/>
    <mergeCell ref="R757:R758"/>
    <mergeCell ref="S757:S758"/>
    <mergeCell ref="T757:T758"/>
    <mergeCell ref="U757:U758"/>
    <mergeCell ref="V757:V758"/>
    <mergeCell ref="Y757:Y758"/>
    <mergeCell ref="Z757:Z758"/>
    <mergeCell ref="AA757:AA758"/>
    <mergeCell ref="AB757:AB758"/>
    <mergeCell ref="AC757:AC758"/>
    <mergeCell ref="AD757:AD758"/>
    <mergeCell ref="AE757:AE758"/>
    <mergeCell ref="AF757:AF758"/>
    <mergeCell ref="AG757:AG758"/>
    <mergeCell ref="AH757:AH758"/>
    <mergeCell ref="AI757:AI758"/>
    <mergeCell ref="AJ757:AJ758"/>
    <mergeCell ref="AK757:AK758"/>
    <mergeCell ref="AL757:AL758"/>
    <mergeCell ref="AM757:AM758"/>
    <mergeCell ref="AN757:AN758"/>
    <mergeCell ref="AO757:AO758"/>
    <mergeCell ref="AP757:AP758"/>
    <mergeCell ref="AQ757:AQ758"/>
    <mergeCell ref="AR757:AR758"/>
    <mergeCell ref="A759:A760"/>
    <mergeCell ref="B759:B760"/>
    <mergeCell ref="C759:C760"/>
    <mergeCell ref="D759:D760"/>
    <mergeCell ref="E759:E760"/>
    <mergeCell ref="F759:F760"/>
    <mergeCell ref="G759:G760"/>
    <mergeCell ref="H759:H760"/>
    <mergeCell ref="I759:I760"/>
    <mergeCell ref="J759:J760"/>
    <mergeCell ref="K759:K760"/>
    <mergeCell ref="L759:L760"/>
    <mergeCell ref="M759:M760"/>
    <mergeCell ref="N759:N760"/>
    <mergeCell ref="O759:O760"/>
    <mergeCell ref="P759:P760"/>
    <mergeCell ref="Q759:Q760"/>
    <mergeCell ref="S759:S760"/>
    <mergeCell ref="T759:T760"/>
    <mergeCell ref="U759:U760"/>
    <mergeCell ref="V759:V760"/>
    <mergeCell ref="W759:W760"/>
    <mergeCell ref="X759:X760"/>
    <mergeCell ref="Y759:Y760"/>
    <mergeCell ref="Z759:Z760"/>
    <mergeCell ref="AA759:AA760"/>
    <mergeCell ref="AB759:AB760"/>
    <mergeCell ref="AC759:AC760"/>
    <mergeCell ref="AD759:AD760"/>
    <mergeCell ref="AE759:AE760"/>
    <mergeCell ref="AF759:AF760"/>
    <mergeCell ref="AG759:AG760"/>
    <mergeCell ref="AH759:AH760"/>
    <mergeCell ref="AK759:AK760"/>
    <mergeCell ref="AL759:AL760"/>
    <mergeCell ref="AM759:AM760"/>
    <mergeCell ref="AN759:AN760"/>
    <mergeCell ref="AO759:AO760"/>
    <mergeCell ref="AP759:AP760"/>
    <mergeCell ref="AQ759:AQ760"/>
    <mergeCell ref="AR759:AR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61:I762"/>
    <mergeCell ref="J761:J762"/>
    <mergeCell ref="K761:K762"/>
    <mergeCell ref="L761:L762"/>
    <mergeCell ref="M761:M762"/>
    <mergeCell ref="N761:N762"/>
    <mergeCell ref="O761:O762"/>
    <mergeCell ref="P761:P762"/>
    <mergeCell ref="Q761:Q762"/>
    <mergeCell ref="R761:R762"/>
    <mergeCell ref="S761:S762"/>
    <mergeCell ref="T761:T762"/>
    <mergeCell ref="U761:U762"/>
    <mergeCell ref="V761:V762"/>
    <mergeCell ref="W761:W762"/>
    <mergeCell ref="X761:X762"/>
    <mergeCell ref="Y761:Y762"/>
    <mergeCell ref="Z761:Z762"/>
    <mergeCell ref="AA761:AA762"/>
    <mergeCell ref="AB761:AB762"/>
    <mergeCell ref="AE761:AE762"/>
    <mergeCell ref="AF761:AF762"/>
    <mergeCell ref="AG761:AG762"/>
    <mergeCell ref="AH761:AH762"/>
    <mergeCell ref="AI761:AI762"/>
    <mergeCell ref="AJ761:AJ762"/>
    <mergeCell ref="AK761:AK762"/>
    <mergeCell ref="AL761:AL762"/>
    <mergeCell ref="AM761:AM762"/>
    <mergeCell ref="AN761:AN762"/>
    <mergeCell ref="AO761:AO762"/>
    <mergeCell ref="AP761:AP762"/>
    <mergeCell ref="AQ761:AQ762"/>
    <mergeCell ref="AR761:AR762"/>
    <mergeCell ref="A763:A764"/>
    <mergeCell ref="B763:B764"/>
    <mergeCell ref="C763:C764"/>
    <mergeCell ref="D763:D764"/>
    <mergeCell ref="E763:E764"/>
    <mergeCell ref="F763:F764"/>
    <mergeCell ref="G763:G764"/>
    <mergeCell ref="H763:H764"/>
    <mergeCell ref="I763:I764"/>
    <mergeCell ref="J763:J764"/>
    <mergeCell ref="K763:K764"/>
    <mergeCell ref="L763:L764"/>
    <mergeCell ref="M763:M764"/>
    <mergeCell ref="N763:N764"/>
    <mergeCell ref="O763:O764"/>
    <mergeCell ref="P763:P764"/>
    <mergeCell ref="S763:S764"/>
    <mergeCell ref="T763:T764"/>
    <mergeCell ref="U763:U764"/>
    <mergeCell ref="V763:V764"/>
    <mergeCell ref="W763:W764"/>
    <mergeCell ref="X763:X764"/>
    <mergeCell ref="Y763:Y764"/>
    <mergeCell ref="Z763:Z764"/>
    <mergeCell ref="AA763:AA764"/>
    <mergeCell ref="AB763:AB764"/>
    <mergeCell ref="AC763:AC764"/>
    <mergeCell ref="AD763:AD764"/>
    <mergeCell ref="AE763:AE764"/>
    <mergeCell ref="AF763:AF764"/>
    <mergeCell ref="AG763:AG764"/>
    <mergeCell ref="AH763:AH764"/>
    <mergeCell ref="AI763:AI764"/>
    <mergeCell ref="AJ763:AJ764"/>
    <mergeCell ref="AK763:AK764"/>
    <mergeCell ref="AL763:AL764"/>
    <mergeCell ref="AM763:AM764"/>
    <mergeCell ref="AN763:AN764"/>
    <mergeCell ref="AQ763:AQ764"/>
    <mergeCell ref="AR763:AR764"/>
    <mergeCell ref="A765:A767"/>
    <mergeCell ref="B765:B767"/>
    <mergeCell ref="C765:C767"/>
    <mergeCell ref="D765:D767"/>
    <mergeCell ref="E765:E767"/>
    <mergeCell ref="F765:F767"/>
    <mergeCell ref="G765:G767"/>
    <mergeCell ref="H765:H767"/>
    <mergeCell ref="I765:I767"/>
    <mergeCell ref="J765:J767"/>
    <mergeCell ref="K765:K767"/>
    <mergeCell ref="L765:L767"/>
    <mergeCell ref="M765:M767"/>
    <mergeCell ref="N765:N767"/>
    <mergeCell ref="O765:O767"/>
    <mergeCell ref="P765:P766"/>
    <mergeCell ref="S765:S766"/>
    <mergeCell ref="T765:T767"/>
    <mergeCell ref="U765:U767"/>
    <mergeCell ref="V765:V767"/>
    <mergeCell ref="W765:W767"/>
    <mergeCell ref="X765:X767"/>
    <mergeCell ref="Y765:Y767"/>
    <mergeCell ref="Z765:Z767"/>
    <mergeCell ref="AA765:AA767"/>
    <mergeCell ref="AB765:AB767"/>
    <mergeCell ref="AC765:AC767"/>
    <mergeCell ref="AD765:AD767"/>
    <mergeCell ref="AE765:AE767"/>
    <mergeCell ref="AF765:AF767"/>
    <mergeCell ref="AG765:AG767"/>
    <mergeCell ref="AH765:AH767"/>
    <mergeCell ref="AI765:AI767"/>
    <mergeCell ref="AJ765:AJ767"/>
    <mergeCell ref="AK765:AK767"/>
    <mergeCell ref="AL765:AL767"/>
    <mergeCell ref="AM765:AM767"/>
    <mergeCell ref="AN765:AN767"/>
    <mergeCell ref="AO765:AO767"/>
    <mergeCell ref="AP765:AP767"/>
    <mergeCell ref="AQ765:AQ767"/>
    <mergeCell ref="AR765:AR767"/>
    <mergeCell ref="H768:H769"/>
    <mergeCell ref="I768:I769"/>
    <mergeCell ref="J768:J769"/>
    <mergeCell ref="K768:K769"/>
    <mergeCell ref="L768:L769"/>
    <mergeCell ref="M768:M769"/>
    <mergeCell ref="N768:N769"/>
    <mergeCell ref="O768:O769"/>
    <mergeCell ref="P768:P769"/>
    <mergeCell ref="S768:S769"/>
    <mergeCell ref="V768:V769"/>
    <mergeCell ref="W768:W769"/>
    <mergeCell ref="X768:X769"/>
    <mergeCell ref="Y768:Y769"/>
    <mergeCell ref="Z768:Z769"/>
    <mergeCell ref="AA768:AA769"/>
    <mergeCell ref="AB768:AB769"/>
    <mergeCell ref="AC768:AC769"/>
    <mergeCell ref="AD768:AD769"/>
    <mergeCell ref="AE768:AE769"/>
    <mergeCell ref="AF768:AF769"/>
    <mergeCell ref="AG768:AG769"/>
    <mergeCell ref="AH768:AH769"/>
    <mergeCell ref="AK768:AK769"/>
    <mergeCell ref="AL768:AL769"/>
    <mergeCell ref="AM768:AM769"/>
    <mergeCell ref="AN768:AN769"/>
    <mergeCell ref="AO768:AO769"/>
    <mergeCell ref="AP768:AP769"/>
    <mergeCell ref="AQ768:AQ769"/>
    <mergeCell ref="AR768:AR769"/>
    <mergeCell ref="A772:A773"/>
    <mergeCell ref="B772:B773"/>
    <mergeCell ref="C772:C773"/>
    <mergeCell ref="D772:D773"/>
    <mergeCell ref="E772:E773"/>
    <mergeCell ref="F772:F773"/>
    <mergeCell ref="G772:G773"/>
    <mergeCell ref="H772:H773"/>
    <mergeCell ref="I772:I773"/>
    <mergeCell ref="J772:J773"/>
    <mergeCell ref="K772:K773"/>
    <mergeCell ref="L772:L773"/>
    <mergeCell ref="M772:M773"/>
    <mergeCell ref="N772:N773"/>
    <mergeCell ref="O772:O773"/>
    <mergeCell ref="P772:P773"/>
    <mergeCell ref="S772:S773"/>
    <mergeCell ref="T772:T773"/>
    <mergeCell ref="U772:U773"/>
    <mergeCell ref="V772:V773"/>
    <mergeCell ref="W772:W773"/>
    <mergeCell ref="X772:X773"/>
    <mergeCell ref="Y772:Y773"/>
    <mergeCell ref="Z772:Z773"/>
    <mergeCell ref="AA772:AA773"/>
    <mergeCell ref="AB772:AB773"/>
    <mergeCell ref="AC772:AC773"/>
    <mergeCell ref="AD772:AD773"/>
    <mergeCell ref="AE772:AE773"/>
    <mergeCell ref="AF772:AF773"/>
    <mergeCell ref="AG772:AG773"/>
    <mergeCell ref="AH772:AH773"/>
    <mergeCell ref="AI772:AI773"/>
    <mergeCell ref="AJ772:AJ773"/>
    <mergeCell ref="AK772:AK773"/>
    <mergeCell ref="AL772:AL773"/>
    <mergeCell ref="AM772:AM773"/>
    <mergeCell ref="AN772:AN773"/>
    <mergeCell ref="AO772:AO773"/>
    <mergeCell ref="AP772:AP773"/>
    <mergeCell ref="AQ772:AQ773"/>
    <mergeCell ref="AR772:AR773"/>
    <mergeCell ref="A774:A775"/>
    <mergeCell ref="B774:B775"/>
    <mergeCell ref="C774:C775"/>
    <mergeCell ref="D774:D775"/>
    <mergeCell ref="E774:E775"/>
    <mergeCell ref="F774:F775"/>
    <mergeCell ref="G774:G775"/>
    <mergeCell ref="H774:H775"/>
    <mergeCell ref="I774:I775"/>
    <mergeCell ref="J774:J775"/>
    <mergeCell ref="K774:K775"/>
    <mergeCell ref="L774:L775"/>
    <mergeCell ref="M774:M775"/>
    <mergeCell ref="N774:N775"/>
    <mergeCell ref="O774:O775"/>
    <mergeCell ref="P774:P775"/>
    <mergeCell ref="Q774:Q775"/>
    <mergeCell ref="R774:R775"/>
    <mergeCell ref="S774:S775"/>
    <mergeCell ref="T774:T775"/>
    <mergeCell ref="U774:U775"/>
    <mergeCell ref="V774:V775"/>
    <mergeCell ref="Y774:Y775"/>
    <mergeCell ref="Z774:Z775"/>
    <mergeCell ref="AA774:AA775"/>
    <mergeCell ref="AB774:AB775"/>
    <mergeCell ref="AC774:AC775"/>
    <mergeCell ref="AD774:AD775"/>
    <mergeCell ref="AE774:AE775"/>
    <mergeCell ref="AF774:AF775"/>
    <mergeCell ref="AG774:AG775"/>
    <mergeCell ref="AH774:AH775"/>
    <mergeCell ref="AI774:AI775"/>
    <mergeCell ref="AJ774:AJ775"/>
    <mergeCell ref="AK774:AK775"/>
    <mergeCell ref="AL774:AL775"/>
    <mergeCell ref="AM774:AM775"/>
    <mergeCell ref="AN774:AN775"/>
    <mergeCell ref="AO774:AO775"/>
    <mergeCell ref="AP774:AP775"/>
    <mergeCell ref="AQ774:AQ775"/>
    <mergeCell ref="AR774:AR775"/>
    <mergeCell ref="A776:A777"/>
    <mergeCell ref="B776:B777"/>
    <mergeCell ref="C776:C777"/>
    <mergeCell ref="D776:D777"/>
    <mergeCell ref="E776:E777"/>
    <mergeCell ref="F776:F777"/>
    <mergeCell ref="G776:G777"/>
    <mergeCell ref="H776:H777"/>
    <mergeCell ref="I776:I777"/>
    <mergeCell ref="J776:J777"/>
    <mergeCell ref="K776:K777"/>
    <mergeCell ref="L776:L777"/>
    <mergeCell ref="M776:M777"/>
    <mergeCell ref="N776:N777"/>
    <mergeCell ref="O776:O777"/>
    <mergeCell ref="P776:P777"/>
    <mergeCell ref="Q776:Q777"/>
    <mergeCell ref="R776:R777"/>
    <mergeCell ref="S776:S777"/>
    <mergeCell ref="T776:T777"/>
    <mergeCell ref="U776:U777"/>
    <mergeCell ref="V776:V777"/>
    <mergeCell ref="Y776:Y777"/>
    <mergeCell ref="Z776:Z777"/>
    <mergeCell ref="AA776:AA777"/>
    <mergeCell ref="AB776:AB777"/>
    <mergeCell ref="AC776:AC777"/>
    <mergeCell ref="AD776:AD777"/>
    <mergeCell ref="AE776:AE777"/>
    <mergeCell ref="AF776:AF777"/>
    <mergeCell ref="AG776:AG777"/>
    <mergeCell ref="AH776:AH777"/>
    <mergeCell ref="AI776:AI777"/>
    <mergeCell ref="AJ776:AJ777"/>
    <mergeCell ref="AK776:AK777"/>
    <mergeCell ref="AL776:AL777"/>
    <mergeCell ref="AM776:AM777"/>
    <mergeCell ref="AN776:AN777"/>
    <mergeCell ref="AO776:AO777"/>
    <mergeCell ref="AP776:AP777"/>
    <mergeCell ref="AQ776:AQ777"/>
    <mergeCell ref="AR776:AR777"/>
    <mergeCell ref="A778:A779"/>
    <mergeCell ref="B778:B779"/>
    <mergeCell ref="C778:C779"/>
    <mergeCell ref="D778:D779"/>
    <mergeCell ref="E778:E779"/>
    <mergeCell ref="F778:F779"/>
    <mergeCell ref="G778:G779"/>
    <mergeCell ref="H778:H779"/>
    <mergeCell ref="I778:I779"/>
    <mergeCell ref="J778:J779"/>
    <mergeCell ref="M778:M779"/>
    <mergeCell ref="N778:N779"/>
    <mergeCell ref="O778:O779"/>
    <mergeCell ref="P778:P779"/>
    <mergeCell ref="S778:S779"/>
    <mergeCell ref="T778:T779"/>
    <mergeCell ref="U778:U779"/>
    <mergeCell ref="V778:V779"/>
    <mergeCell ref="W778:W779"/>
    <mergeCell ref="X778:X779"/>
    <mergeCell ref="Y778:Y779"/>
    <mergeCell ref="Z778:Z779"/>
    <mergeCell ref="AA778:AA779"/>
    <mergeCell ref="AB778:AB779"/>
    <mergeCell ref="AC778:AC779"/>
    <mergeCell ref="AD778:AD779"/>
    <mergeCell ref="AE778:AE779"/>
    <mergeCell ref="AF778:AF779"/>
    <mergeCell ref="AG778:AG779"/>
    <mergeCell ref="AH778:AH779"/>
    <mergeCell ref="AI778:AI779"/>
    <mergeCell ref="AJ778:AJ779"/>
    <mergeCell ref="AK778:AK779"/>
    <mergeCell ref="AL778:AL779"/>
    <mergeCell ref="AM778:AM779"/>
    <mergeCell ref="AN778:AN779"/>
    <mergeCell ref="AO778:AO779"/>
    <mergeCell ref="AP778:AP779"/>
    <mergeCell ref="AQ778:AQ779"/>
    <mergeCell ref="AR778:AR779"/>
    <mergeCell ref="A780:A781"/>
    <mergeCell ref="B780:B781"/>
    <mergeCell ref="C780:C781"/>
    <mergeCell ref="D780:D781"/>
    <mergeCell ref="E780:E781"/>
    <mergeCell ref="F780:F781"/>
    <mergeCell ref="G780:G781"/>
    <mergeCell ref="H780:H781"/>
    <mergeCell ref="I780:I781"/>
    <mergeCell ref="J780:J781"/>
    <mergeCell ref="K780:K781"/>
    <mergeCell ref="L780:L781"/>
    <mergeCell ref="M780:M781"/>
    <mergeCell ref="N780:N781"/>
    <mergeCell ref="O780:O781"/>
    <mergeCell ref="P780:P781"/>
    <mergeCell ref="Q780:Q781"/>
    <mergeCell ref="R780:R781"/>
    <mergeCell ref="S780:S781"/>
    <mergeCell ref="T780:T781"/>
    <mergeCell ref="U780:U781"/>
    <mergeCell ref="V780:V781"/>
    <mergeCell ref="Y780:Y781"/>
    <mergeCell ref="Z780:Z781"/>
    <mergeCell ref="AA780:AA781"/>
    <mergeCell ref="AB780:AB781"/>
    <mergeCell ref="AC780:AC781"/>
    <mergeCell ref="AD780:AD781"/>
    <mergeCell ref="AE780:AE781"/>
    <mergeCell ref="AF780:AF781"/>
    <mergeCell ref="AG780:AG781"/>
    <mergeCell ref="AH780:AH781"/>
    <mergeCell ref="AI780:AI781"/>
    <mergeCell ref="AJ780:AJ781"/>
    <mergeCell ref="AK780:AK781"/>
    <mergeCell ref="AL780:AL781"/>
    <mergeCell ref="AM780:AM781"/>
    <mergeCell ref="AN780:AN781"/>
    <mergeCell ref="AO780:AO781"/>
    <mergeCell ref="AP780:AP781"/>
    <mergeCell ref="AQ780:AQ781"/>
    <mergeCell ref="AR780:AR781"/>
    <mergeCell ref="H782:H783"/>
    <mergeCell ref="I782:I783"/>
    <mergeCell ref="J782:J783"/>
    <mergeCell ref="K782:K783"/>
    <mergeCell ref="L782:L783"/>
    <mergeCell ref="M782:M783"/>
    <mergeCell ref="P782:P783"/>
    <mergeCell ref="S782:S783"/>
    <mergeCell ref="V782:V783"/>
    <mergeCell ref="W782:W783"/>
    <mergeCell ref="X782:X783"/>
    <mergeCell ref="Y782:Y783"/>
    <mergeCell ref="Z782:Z783"/>
    <mergeCell ref="AA782:AA783"/>
    <mergeCell ref="AB782:AB783"/>
    <mergeCell ref="AC782:AC783"/>
    <mergeCell ref="AD782:AD783"/>
    <mergeCell ref="AE782:AE783"/>
    <mergeCell ref="AF782:AF783"/>
    <mergeCell ref="AG782:AG783"/>
    <mergeCell ref="AH782:AH783"/>
    <mergeCell ref="AI782:AI783"/>
    <mergeCell ref="AJ782:AJ783"/>
    <mergeCell ref="AK782:AK783"/>
    <mergeCell ref="AL782:AL783"/>
    <mergeCell ref="AM782:AM783"/>
    <mergeCell ref="AN782:AN783"/>
    <mergeCell ref="AO782:AO783"/>
    <mergeCell ref="AP782:AP783"/>
    <mergeCell ref="AQ782:AQ783"/>
    <mergeCell ref="AR782:AR783"/>
    <mergeCell ref="A784:A789"/>
    <mergeCell ref="B784:B789"/>
    <mergeCell ref="C784:C789"/>
    <mergeCell ref="D784:D789"/>
    <mergeCell ref="E784:E789"/>
    <mergeCell ref="F784:F789"/>
    <mergeCell ref="G784:G789"/>
    <mergeCell ref="H784:H785"/>
    <mergeCell ref="I784:I785"/>
    <mergeCell ref="J784:J785"/>
    <mergeCell ref="M784:M785"/>
    <mergeCell ref="N784:N785"/>
    <mergeCell ref="O784:O785"/>
    <mergeCell ref="P784:P785"/>
    <mergeCell ref="Q784:Q785"/>
    <mergeCell ref="R784:R785"/>
    <mergeCell ref="S784:S785"/>
    <mergeCell ref="T784:T785"/>
    <mergeCell ref="U784:U785"/>
    <mergeCell ref="V784:V785"/>
    <mergeCell ref="W784:W785"/>
    <mergeCell ref="X784:X785"/>
    <mergeCell ref="Y784:Y785"/>
    <mergeCell ref="Z784:Z785"/>
    <mergeCell ref="AA784:AA785"/>
    <mergeCell ref="AB784:AB785"/>
    <mergeCell ref="AC784:AC785"/>
    <mergeCell ref="AD784:AD785"/>
    <mergeCell ref="AE784:AE785"/>
    <mergeCell ref="AF784:AF785"/>
    <mergeCell ref="AG784:AG785"/>
    <mergeCell ref="AH784:AH785"/>
    <mergeCell ref="AI784:AI785"/>
    <mergeCell ref="AJ784:AJ785"/>
    <mergeCell ref="AK784:AK785"/>
    <mergeCell ref="AL784:AL785"/>
    <mergeCell ref="AM784:AM785"/>
    <mergeCell ref="AN784:AN785"/>
    <mergeCell ref="AO784:AO785"/>
    <mergeCell ref="AP784:AP785"/>
    <mergeCell ref="AQ784:AQ785"/>
    <mergeCell ref="AR784:AR785"/>
    <mergeCell ref="H786:H787"/>
    <mergeCell ref="I786:I787"/>
    <mergeCell ref="J786:J787"/>
    <mergeCell ref="M786:M787"/>
    <mergeCell ref="N786:N787"/>
    <mergeCell ref="O786:O787"/>
    <mergeCell ref="P786:P787"/>
    <mergeCell ref="Q786:Q787"/>
    <mergeCell ref="R786:R787"/>
    <mergeCell ref="S786:S787"/>
    <mergeCell ref="T786:T787"/>
    <mergeCell ref="U786:U787"/>
    <mergeCell ref="V786:V787"/>
    <mergeCell ref="W786:W787"/>
    <mergeCell ref="X786:X787"/>
    <mergeCell ref="Y786:Y787"/>
    <mergeCell ref="Z786:Z787"/>
    <mergeCell ref="AA786:AA787"/>
    <mergeCell ref="AB786:AB787"/>
    <mergeCell ref="AC786:AC787"/>
    <mergeCell ref="AD786:AD787"/>
    <mergeCell ref="AE786:AE787"/>
    <mergeCell ref="AF786:AF787"/>
    <mergeCell ref="AG786:AG787"/>
    <mergeCell ref="AH786:AH787"/>
    <mergeCell ref="AI786:AI787"/>
    <mergeCell ref="AJ786:AJ787"/>
    <mergeCell ref="AK786:AK787"/>
    <mergeCell ref="AL786:AL787"/>
    <mergeCell ref="AM786:AM787"/>
    <mergeCell ref="AN786:AN787"/>
    <mergeCell ref="AO786:AO787"/>
    <mergeCell ref="AP786:AP787"/>
    <mergeCell ref="AQ786:AQ787"/>
    <mergeCell ref="AR786:AR787"/>
    <mergeCell ref="H788:H789"/>
    <mergeCell ref="I788:I789"/>
    <mergeCell ref="J788:J789"/>
    <mergeCell ref="K788:K789"/>
    <mergeCell ref="L788:L789"/>
    <mergeCell ref="M788:M789"/>
    <mergeCell ref="N788:N789"/>
    <mergeCell ref="O788:O789"/>
    <mergeCell ref="P788:P789"/>
    <mergeCell ref="Q788:Q789"/>
    <mergeCell ref="R788:R789"/>
    <mergeCell ref="S788:S789"/>
    <mergeCell ref="T788:T789"/>
    <mergeCell ref="U788:U789"/>
    <mergeCell ref="V788:V789"/>
    <mergeCell ref="Y788:Y789"/>
    <mergeCell ref="F790:F791"/>
    <mergeCell ref="G790:G791"/>
    <mergeCell ref="H790:H791"/>
    <mergeCell ref="I790:I791"/>
    <mergeCell ref="J790:J791"/>
    <mergeCell ref="M790:M791"/>
    <mergeCell ref="A792:C792"/>
    <mergeCell ref="A793:I811"/>
    <mergeCell ref="J793:J794"/>
    <mergeCell ref="M793:M794"/>
    <mergeCell ref="P793:P794"/>
    <mergeCell ref="S793:S794"/>
    <mergeCell ref="J797:J798"/>
    <mergeCell ref="M797:M798"/>
    <mergeCell ref="P797:P798"/>
    <mergeCell ref="S797:S798"/>
    <mergeCell ref="J801:J802"/>
    <mergeCell ref="M801:M802"/>
    <mergeCell ref="P801:P802"/>
    <mergeCell ref="S801:S802"/>
    <mergeCell ref="A790:A791"/>
    <mergeCell ref="B790:B791"/>
    <mergeCell ref="C790:C791"/>
    <mergeCell ref="D790:D791"/>
    <mergeCell ref="E790:E791"/>
    <mergeCell ref="V793:V794"/>
    <mergeCell ref="Y793:Y794"/>
    <mergeCell ref="AB793:AB794"/>
    <mergeCell ref="AE793:AE794"/>
    <mergeCell ref="AH793:AH794"/>
    <mergeCell ref="AK793:AK794"/>
    <mergeCell ref="AN793:AN794"/>
    <mergeCell ref="AQ793:AQ794"/>
    <mergeCell ref="AR793:AR794"/>
    <mergeCell ref="J795:J796"/>
    <mergeCell ref="M795:M796"/>
    <mergeCell ref="P795:P796"/>
    <mergeCell ref="S795:S796"/>
    <mergeCell ref="V795:V796"/>
    <mergeCell ref="Y795:Y796"/>
    <mergeCell ref="AB795:AB796"/>
    <mergeCell ref="AE795:AE796"/>
    <mergeCell ref="AH795:AH796"/>
    <mergeCell ref="AK795:AK796"/>
    <mergeCell ref="AN795:AN796"/>
    <mergeCell ref="AQ795:AQ796"/>
    <mergeCell ref="AR795:AR796"/>
    <mergeCell ref="V797:V798"/>
    <mergeCell ref="Y797:Y798"/>
    <mergeCell ref="AB797:AB798"/>
    <mergeCell ref="AE797:AE798"/>
    <mergeCell ref="AH797:AH798"/>
    <mergeCell ref="AK797:AK798"/>
    <mergeCell ref="AN797:AN798"/>
    <mergeCell ref="AQ797:AQ798"/>
    <mergeCell ref="AR797:AR798"/>
    <mergeCell ref="J799:J800"/>
    <mergeCell ref="M799:M800"/>
    <mergeCell ref="P799:P800"/>
    <mergeCell ref="S799:S800"/>
    <mergeCell ref="V799:V800"/>
    <mergeCell ref="Y799:Y800"/>
    <mergeCell ref="AB799:AB800"/>
    <mergeCell ref="AE799:AE800"/>
    <mergeCell ref="AH799:AH800"/>
    <mergeCell ref="AK799:AK800"/>
    <mergeCell ref="AN799:AN800"/>
    <mergeCell ref="AQ799:AQ800"/>
    <mergeCell ref="AR799:AR800"/>
    <mergeCell ref="V801:V802"/>
    <mergeCell ref="Y801:Y802"/>
    <mergeCell ref="AB801:AB802"/>
    <mergeCell ref="AE801:AE802"/>
    <mergeCell ref="AH801:AH802"/>
    <mergeCell ref="AK801:AK802"/>
    <mergeCell ref="AN801:AN802"/>
    <mergeCell ref="AQ801:AQ802"/>
    <mergeCell ref="AR801:AR802"/>
    <mergeCell ref="J806:J807"/>
    <mergeCell ref="K806:K807"/>
    <mergeCell ref="L806:L807"/>
    <mergeCell ref="M806:M807"/>
    <mergeCell ref="P806:P807"/>
    <mergeCell ref="Q806:Q807"/>
    <mergeCell ref="R806:R807"/>
    <mergeCell ref="S806:S807"/>
    <mergeCell ref="V806:V807"/>
    <mergeCell ref="W806:W807"/>
    <mergeCell ref="X806:X807"/>
    <mergeCell ref="Y806:Y807"/>
    <mergeCell ref="AB806:AB807"/>
    <mergeCell ref="AC806:AC807"/>
    <mergeCell ref="AD806:AD807"/>
    <mergeCell ref="AE806:AE807"/>
    <mergeCell ref="AH806:AH807"/>
    <mergeCell ref="AI806:AI807"/>
    <mergeCell ref="AJ806:AJ807"/>
    <mergeCell ref="AK806:AK807"/>
    <mergeCell ref="AN806:AN807"/>
    <mergeCell ref="AO806:AO807"/>
    <mergeCell ref="AP806:AP807"/>
    <mergeCell ref="AQ806:AQ807"/>
    <mergeCell ref="AR806:AR807"/>
    <mergeCell ref="J810:J811"/>
    <mergeCell ref="P810:P811"/>
    <mergeCell ref="V810:V811"/>
    <mergeCell ref="AB810:AB811"/>
    <mergeCell ref="AH810:AH811"/>
    <mergeCell ref="AK810:AK811"/>
    <mergeCell ref="AN810:AN811"/>
    <mergeCell ref="AQ810:AQ811"/>
    <mergeCell ref="AR810:AR811"/>
    <mergeCell ref="N812:O812"/>
    <mergeCell ref="T812:U812"/>
    <mergeCell ref="Z812:AA812"/>
    <mergeCell ref="AF812:AG812"/>
    <mergeCell ref="AL812:AM812"/>
    <mergeCell ref="A813:A814"/>
    <mergeCell ref="B813:B814"/>
    <mergeCell ref="C813:C814"/>
    <mergeCell ref="D813:D814"/>
    <mergeCell ref="E813:E814"/>
    <mergeCell ref="F813:F814"/>
    <mergeCell ref="G813:G814"/>
    <mergeCell ref="H813:H814"/>
    <mergeCell ref="I813:I814"/>
    <mergeCell ref="J813:J814"/>
    <mergeCell ref="M813:M814"/>
    <mergeCell ref="N813:N814"/>
    <mergeCell ref="O813:O814"/>
    <mergeCell ref="P813:P814"/>
    <mergeCell ref="S813:S814"/>
    <mergeCell ref="T813:T814"/>
    <mergeCell ref="U813:U814"/>
    <mergeCell ref="V813:V814"/>
    <mergeCell ref="W813:W814"/>
    <mergeCell ref="X813:X814"/>
    <mergeCell ref="Y813:Y814"/>
    <mergeCell ref="Z813:Z814"/>
    <mergeCell ref="AA813:AA814"/>
    <mergeCell ref="AB813:AB814"/>
    <mergeCell ref="AC813:AC814"/>
    <mergeCell ref="AD813:AD814"/>
    <mergeCell ref="AE813:AE814"/>
    <mergeCell ref="AF813:AF814"/>
    <mergeCell ref="AG813:AG814"/>
    <mergeCell ref="AH813:AH814"/>
    <mergeCell ref="AI813:AI814"/>
    <mergeCell ref="AJ813:AJ814"/>
    <mergeCell ref="AK813:AK814"/>
    <mergeCell ref="AL813:AL814"/>
    <mergeCell ref="AM813:AM814"/>
    <mergeCell ref="AN813:AN814"/>
    <mergeCell ref="AO813:AO814"/>
    <mergeCell ref="AP813:AP814"/>
    <mergeCell ref="AQ813:AQ814"/>
    <mergeCell ref="AR813:AR814"/>
    <mergeCell ref="A815:A816"/>
    <mergeCell ref="B815:B816"/>
    <mergeCell ref="C815:C816"/>
    <mergeCell ref="D815:D816"/>
    <mergeCell ref="E815:E816"/>
    <mergeCell ref="F815:F816"/>
    <mergeCell ref="G815:G816"/>
    <mergeCell ref="H815:H816"/>
    <mergeCell ref="I815:I816"/>
    <mergeCell ref="J815:J816"/>
    <mergeCell ref="M815:M816"/>
    <mergeCell ref="N815:N816"/>
    <mergeCell ref="O815:O816"/>
    <mergeCell ref="P815:P816"/>
    <mergeCell ref="Q815:Q816"/>
    <mergeCell ref="R815:R816"/>
    <mergeCell ref="S815:S816"/>
    <mergeCell ref="T815:T816"/>
    <mergeCell ref="U815:U816"/>
    <mergeCell ref="V815:V816"/>
    <mergeCell ref="W815:W816"/>
    <mergeCell ref="X815:X816"/>
    <mergeCell ref="Y815:Y816"/>
    <mergeCell ref="Z815:Z816"/>
    <mergeCell ref="AA815:AA816"/>
    <mergeCell ref="AB815:AB816"/>
    <mergeCell ref="AC815:AC816"/>
    <mergeCell ref="AD815:AD816"/>
    <mergeCell ref="AE815:AE816"/>
    <mergeCell ref="AF815:AF816"/>
    <mergeCell ref="AG815:AG816"/>
    <mergeCell ref="AH815:AH816"/>
    <mergeCell ref="AI815:AI816"/>
    <mergeCell ref="AJ815:AJ816"/>
    <mergeCell ref="AK815:AK816"/>
    <mergeCell ref="AL815:AL816"/>
    <mergeCell ref="AM815:AM816"/>
    <mergeCell ref="AN815:AN816"/>
    <mergeCell ref="AO815:AO816"/>
    <mergeCell ref="AP815:AP816"/>
    <mergeCell ref="AQ815:AQ816"/>
    <mergeCell ref="AR815:AR816"/>
    <mergeCell ref="AC817:AC818"/>
    <mergeCell ref="AD817:AD818"/>
    <mergeCell ref="AE817:AE818"/>
    <mergeCell ref="AF817:AF818"/>
    <mergeCell ref="AG817:AG818"/>
    <mergeCell ref="AH817:AH818"/>
    <mergeCell ref="AK817:AK818"/>
    <mergeCell ref="AL817:AL818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M817:M818"/>
    <mergeCell ref="N817:N818"/>
    <mergeCell ref="O817:O818"/>
    <mergeCell ref="P817:P818"/>
    <mergeCell ref="Q817:Q818"/>
    <mergeCell ref="R817:R818"/>
    <mergeCell ref="S817:S818"/>
    <mergeCell ref="AM817:AM818"/>
    <mergeCell ref="AN817:AN818"/>
    <mergeCell ref="AO817:AO818"/>
    <mergeCell ref="AP817:AP818"/>
    <mergeCell ref="AQ817:AQ818"/>
    <mergeCell ref="AR817:AR818"/>
    <mergeCell ref="A819:A820"/>
    <mergeCell ref="B819:B820"/>
    <mergeCell ref="C819:C820"/>
    <mergeCell ref="D819:D820"/>
    <mergeCell ref="E819:E820"/>
    <mergeCell ref="F819:F820"/>
    <mergeCell ref="G819:G820"/>
    <mergeCell ref="H819:H820"/>
    <mergeCell ref="I819:I820"/>
    <mergeCell ref="J819:J820"/>
    <mergeCell ref="K819:K820"/>
    <mergeCell ref="L819:L820"/>
    <mergeCell ref="M819:M820"/>
    <mergeCell ref="N819:N820"/>
    <mergeCell ref="O819:O820"/>
    <mergeCell ref="P819:P820"/>
    <mergeCell ref="S819:S820"/>
    <mergeCell ref="T817:T818"/>
    <mergeCell ref="U817:U818"/>
    <mergeCell ref="V817:V818"/>
    <mergeCell ref="W817:W818"/>
    <mergeCell ref="X817:X818"/>
    <mergeCell ref="Y817:Y818"/>
    <mergeCell ref="Z817:Z818"/>
    <mergeCell ref="AA817:AA818"/>
    <mergeCell ref="AB817:AB818"/>
    <mergeCell ref="X821:X822"/>
    <mergeCell ref="Y821:Y822"/>
    <mergeCell ref="Z821:Z822"/>
    <mergeCell ref="AA821:AA822"/>
    <mergeCell ref="AB821:AB822"/>
    <mergeCell ref="AC821:AC822"/>
    <mergeCell ref="AD821:AD822"/>
    <mergeCell ref="AE821:AE822"/>
    <mergeCell ref="AF821:AF822"/>
    <mergeCell ref="AG821:AG822"/>
    <mergeCell ref="AH821:AH822"/>
    <mergeCell ref="AI821:AI822"/>
    <mergeCell ref="AJ821:AJ822"/>
    <mergeCell ref="AK821:AK822"/>
    <mergeCell ref="AL821:AL822"/>
    <mergeCell ref="A821:A822"/>
    <mergeCell ref="B821:B822"/>
    <mergeCell ref="C821:C822"/>
    <mergeCell ref="D821:D822"/>
    <mergeCell ref="E821:E822"/>
    <mergeCell ref="F821:F822"/>
    <mergeCell ref="G821:G822"/>
    <mergeCell ref="H821:H822"/>
    <mergeCell ref="I821:I822"/>
    <mergeCell ref="J821:J822"/>
    <mergeCell ref="M821:M822"/>
    <mergeCell ref="N821:N822"/>
    <mergeCell ref="O821:O822"/>
    <mergeCell ref="P821:P822"/>
    <mergeCell ref="S821:S822"/>
    <mergeCell ref="T821:T822"/>
    <mergeCell ref="U821:U822"/>
    <mergeCell ref="AM821:AM822"/>
    <mergeCell ref="AN821:AN822"/>
    <mergeCell ref="AO821:AO822"/>
    <mergeCell ref="AP821:AP822"/>
    <mergeCell ref="AQ821:AQ822"/>
    <mergeCell ref="AR821:AR822"/>
    <mergeCell ref="A823:A824"/>
    <mergeCell ref="B823:B824"/>
    <mergeCell ref="C823:C824"/>
    <mergeCell ref="D823:D824"/>
    <mergeCell ref="E823:E824"/>
    <mergeCell ref="F823:F824"/>
    <mergeCell ref="G823:G824"/>
    <mergeCell ref="H823:H824"/>
    <mergeCell ref="I823:I824"/>
    <mergeCell ref="J823:J824"/>
    <mergeCell ref="M823:M824"/>
    <mergeCell ref="N823:N824"/>
    <mergeCell ref="O823:O824"/>
    <mergeCell ref="P823:P824"/>
    <mergeCell ref="S823:S824"/>
    <mergeCell ref="T823:T824"/>
    <mergeCell ref="U823:U824"/>
    <mergeCell ref="V823:V824"/>
    <mergeCell ref="W823:W824"/>
    <mergeCell ref="X823:X824"/>
    <mergeCell ref="Y823:Y824"/>
    <mergeCell ref="Z823:Z824"/>
    <mergeCell ref="AA823:AA824"/>
    <mergeCell ref="AB823:AB824"/>
    <mergeCell ref="V821:V822"/>
    <mergeCell ref="W821:W822"/>
    <mergeCell ref="AC823:AC824"/>
    <mergeCell ref="AD823:AD824"/>
    <mergeCell ref="AE823:AE824"/>
    <mergeCell ref="AF823:AF824"/>
    <mergeCell ref="AG823:AG824"/>
    <mergeCell ref="AH823:AH824"/>
    <mergeCell ref="AI823:AI824"/>
    <mergeCell ref="AJ823:AJ824"/>
    <mergeCell ref="AK823:AK824"/>
    <mergeCell ref="AL823:AL824"/>
    <mergeCell ref="AM823:AM824"/>
    <mergeCell ref="AN823:AN824"/>
    <mergeCell ref="AO823:AO824"/>
    <mergeCell ref="AP823:AP824"/>
    <mergeCell ref="AQ823:AQ824"/>
    <mergeCell ref="AR823:AR824"/>
    <mergeCell ref="A825:A826"/>
    <mergeCell ref="B825:B826"/>
    <mergeCell ref="C825:C826"/>
    <mergeCell ref="D825:D826"/>
    <mergeCell ref="E825:E826"/>
    <mergeCell ref="F825:F826"/>
    <mergeCell ref="G825:G826"/>
    <mergeCell ref="H825:H826"/>
    <mergeCell ref="I825:I826"/>
    <mergeCell ref="J825:J826"/>
    <mergeCell ref="K825:K826"/>
    <mergeCell ref="L825:L826"/>
    <mergeCell ref="M825:M826"/>
    <mergeCell ref="N825:N826"/>
    <mergeCell ref="O825:O826"/>
    <mergeCell ref="P825:P826"/>
    <mergeCell ref="S825:S826"/>
    <mergeCell ref="T825:T826"/>
    <mergeCell ref="U825:U826"/>
    <mergeCell ref="V825:V826"/>
    <mergeCell ref="W825:W826"/>
    <mergeCell ref="X825:X826"/>
    <mergeCell ref="Y825:Y826"/>
    <mergeCell ref="Z825:Z826"/>
    <mergeCell ref="AA825:AA826"/>
    <mergeCell ref="AB825:AB826"/>
    <mergeCell ref="AC825:AC826"/>
    <mergeCell ref="AD825:AD826"/>
    <mergeCell ref="AE825:AE826"/>
    <mergeCell ref="AF825:AF826"/>
    <mergeCell ref="AG825:AG826"/>
    <mergeCell ref="AH825:AH826"/>
    <mergeCell ref="AI825:AI826"/>
    <mergeCell ref="AJ825:AJ826"/>
    <mergeCell ref="AK825:AK826"/>
    <mergeCell ref="AL825:AL826"/>
    <mergeCell ref="AM825:AM826"/>
    <mergeCell ref="AN825:AN826"/>
    <mergeCell ref="AO825:AO826"/>
    <mergeCell ref="AP825:AP826"/>
    <mergeCell ref="AQ825:AQ826"/>
    <mergeCell ref="AR825:AR826"/>
    <mergeCell ref="A827:A828"/>
    <mergeCell ref="B827:B828"/>
    <mergeCell ref="C827:C828"/>
    <mergeCell ref="D827:D828"/>
    <mergeCell ref="E827:E828"/>
    <mergeCell ref="F827:F828"/>
    <mergeCell ref="G827:G828"/>
    <mergeCell ref="H827:H828"/>
    <mergeCell ref="I827:I828"/>
    <mergeCell ref="J827:J828"/>
    <mergeCell ref="K827:K828"/>
    <mergeCell ref="L827:L828"/>
    <mergeCell ref="M827:M828"/>
    <mergeCell ref="N827:N828"/>
    <mergeCell ref="O827:O828"/>
    <mergeCell ref="P827:P828"/>
    <mergeCell ref="Q827:Q828"/>
    <mergeCell ref="R827:R828"/>
    <mergeCell ref="S827:S828"/>
    <mergeCell ref="T827:T828"/>
    <mergeCell ref="U827:U828"/>
    <mergeCell ref="V827:V828"/>
    <mergeCell ref="W827:W828"/>
    <mergeCell ref="X827:X828"/>
    <mergeCell ref="Y827:Y828"/>
    <mergeCell ref="Z827:Z828"/>
    <mergeCell ref="AA827:AA828"/>
    <mergeCell ref="AB827:AB828"/>
    <mergeCell ref="AC827:AC828"/>
    <mergeCell ref="AD827:AD828"/>
    <mergeCell ref="AE827:AE828"/>
    <mergeCell ref="AF827:AF828"/>
    <mergeCell ref="AG827:AG828"/>
    <mergeCell ref="AH827:AH828"/>
    <mergeCell ref="AI827:AI828"/>
    <mergeCell ref="AJ827:AJ828"/>
    <mergeCell ref="AK827:AK828"/>
    <mergeCell ref="AL827:AL828"/>
    <mergeCell ref="AM827:AM828"/>
    <mergeCell ref="AN827:AN828"/>
    <mergeCell ref="AQ827:AQ828"/>
    <mergeCell ref="AR827:AR828"/>
    <mergeCell ref="A829:A830"/>
    <mergeCell ref="B829:B830"/>
    <mergeCell ref="C829:C830"/>
    <mergeCell ref="D829:D830"/>
    <mergeCell ref="E829:E830"/>
    <mergeCell ref="F829:F830"/>
    <mergeCell ref="G829:G830"/>
    <mergeCell ref="H829:H830"/>
    <mergeCell ref="I829:I830"/>
    <mergeCell ref="J829:J830"/>
    <mergeCell ref="K829:K830"/>
    <mergeCell ref="L829:L830"/>
    <mergeCell ref="M829:M830"/>
    <mergeCell ref="N829:N830"/>
    <mergeCell ref="O829:O830"/>
    <mergeCell ref="P829:P830"/>
    <mergeCell ref="Q829:Q830"/>
    <mergeCell ref="R829:R830"/>
    <mergeCell ref="S829:S830"/>
    <mergeCell ref="T829:T830"/>
    <mergeCell ref="U829:U830"/>
    <mergeCell ref="V829:V830"/>
    <mergeCell ref="W829:W830"/>
    <mergeCell ref="X829:X830"/>
    <mergeCell ref="Y829:Y830"/>
    <mergeCell ref="Z829:Z830"/>
    <mergeCell ref="AA829:AA830"/>
    <mergeCell ref="AB829:AB830"/>
    <mergeCell ref="AE829:AE830"/>
    <mergeCell ref="AF829:AF830"/>
    <mergeCell ref="AG829:AG830"/>
    <mergeCell ref="AH829:AH830"/>
    <mergeCell ref="AI829:AI830"/>
    <mergeCell ref="AJ829:AJ830"/>
    <mergeCell ref="AK829:AK830"/>
    <mergeCell ref="AL829:AL830"/>
    <mergeCell ref="AM829:AM830"/>
    <mergeCell ref="AN829:AN830"/>
    <mergeCell ref="AO829:AO830"/>
    <mergeCell ref="AP829:AP830"/>
    <mergeCell ref="AQ829:AQ830"/>
    <mergeCell ref="AR829:AR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N831:N832"/>
    <mergeCell ref="O831:O832"/>
    <mergeCell ref="P831:P832"/>
    <mergeCell ref="Q831:Q832"/>
    <mergeCell ref="R831:R832"/>
    <mergeCell ref="S831:S832"/>
    <mergeCell ref="T831:T832"/>
    <mergeCell ref="U831:U832"/>
    <mergeCell ref="V831:V832"/>
    <mergeCell ref="W831:W832"/>
    <mergeCell ref="X831:X832"/>
    <mergeCell ref="Y831:Y832"/>
    <mergeCell ref="Z831:Z832"/>
    <mergeCell ref="AA831:AA832"/>
    <mergeCell ref="AB831:AB832"/>
    <mergeCell ref="AE831:AE832"/>
    <mergeCell ref="AF831:AF832"/>
    <mergeCell ref="AG831:AG832"/>
    <mergeCell ref="AH831:AH832"/>
    <mergeCell ref="AI831:AI832"/>
    <mergeCell ref="AJ831:AJ832"/>
    <mergeCell ref="AK831:AK832"/>
    <mergeCell ref="AL831:AL832"/>
    <mergeCell ref="AM831:AM832"/>
    <mergeCell ref="AN831:AN832"/>
    <mergeCell ref="AO831:AO832"/>
    <mergeCell ref="AP831:AP832"/>
    <mergeCell ref="AQ831:AQ832"/>
    <mergeCell ref="AR831:AR832"/>
    <mergeCell ref="A833:A834"/>
    <mergeCell ref="B833:B834"/>
    <mergeCell ref="C833:C834"/>
    <mergeCell ref="D833:D834"/>
    <mergeCell ref="E833:E834"/>
    <mergeCell ref="F833:F834"/>
    <mergeCell ref="G833:G834"/>
    <mergeCell ref="H833:H834"/>
    <mergeCell ref="I833:I834"/>
    <mergeCell ref="J833:J834"/>
    <mergeCell ref="K833:K834"/>
    <mergeCell ref="L833:L834"/>
    <mergeCell ref="M833:M834"/>
    <mergeCell ref="N833:N834"/>
    <mergeCell ref="O833:O834"/>
    <mergeCell ref="P833:P834"/>
    <mergeCell ref="S833:S834"/>
    <mergeCell ref="T833:T834"/>
    <mergeCell ref="U833:U834"/>
    <mergeCell ref="V833:V834"/>
    <mergeCell ref="W833:W834"/>
    <mergeCell ref="X833:X834"/>
    <mergeCell ref="Y833:Y834"/>
    <mergeCell ref="Z833:Z834"/>
    <mergeCell ref="AA833:AA834"/>
    <mergeCell ref="AB833:AB834"/>
    <mergeCell ref="AC833:AC834"/>
    <mergeCell ref="AD833:AD834"/>
    <mergeCell ref="AE833:AE834"/>
    <mergeCell ref="AF833:AF834"/>
    <mergeCell ref="AG833:AG834"/>
    <mergeCell ref="AH833:AH834"/>
    <mergeCell ref="AI833:AI834"/>
    <mergeCell ref="AJ833:AJ834"/>
    <mergeCell ref="AK833:AK834"/>
    <mergeCell ref="AL833:AL834"/>
    <mergeCell ref="AM833:AM834"/>
    <mergeCell ref="AN833:AN834"/>
    <mergeCell ref="AO833:AO834"/>
    <mergeCell ref="AP833:AP834"/>
    <mergeCell ref="AQ833:AQ834"/>
    <mergeCell ref="AR833:AR834"/>
    <mergeCell ref="A835:A836"/>
    <mergeCell ref="B835:B836"/>
    <mergeCell ref="C835:C836"/>
    <mergeCell ref="D835:D836"/>
    <mergeCell ref="E835:E836"/>
    <mergeCell ref="F835:F836"/>
    <mergeCell ref="G835:G836"/>
    <mergeCell ref="H835:H836"/>
    <mergeCell ref="I835:I836"/>
    <mergeCell ref="J835:J836"/>
    <mergeCell ref="M835:M836"/>
    <mergeCell ref="N835:N836"/>
    <mergeCell ref="O835:O836"/>
    <mergeCell ref="P835:P836"/>
    <mergeCell ref="Q835:Q836"/>
    <mergeCell ref="R835:R836"/>
    <mergeCell ref="S835:S836"/>
    <mergeCell ref="T835:T836"/>
    <mergeCell ref="U835:U836"/>
    <mergeCell ref="V835:V836"/>
    <mergeCell ref="W835:W836"/>
    <mergeCell ref="X835:X836"/>
    <mergeCell ref="Y835:Y836"/>
    <mergeCell ref="Z835:Z836"/>
    <mergeCell ref="AA835:AA836"/>
    <mergeCell ref="AB835:AB836"/>
    <mergeCell ref="AE835:AE836"/>
    <mergeCell ref="AF835:AF836"/>
    <mergeCell ref="AG835:AG836"/>
    <mergeCell ref="AH835:AH836"/>
    <mergeCell ref="AI835:AI836"/>
    <mergeCell ref="AJ835:AJ836"/>
    <mergeCell ref="AK835:AK836"/>
    <mergeCell ref="AL835:AL836"/>
    <mergeCell ref="AM835:AM836"/>
    <mergeCell ref="AN835:AN836"/>
    <mergeCell ref="AO835:AO836"/>
    <mergeCell ref="AP835:AP836"/>
    <mergeCell ref="AQ835:AQ836"/>
    <mergeCell ref="AR835:AR836"/>
    <mergeCell ref="A837:A838"/>
    <mergeCell ref="B837:B838"/>
    <mergeCell ref="C837:C838"/>
    <mergeCell ref="D837:D838"/>
    <mergeCell ref="E837:E838"/>
    <mergeCell ref="F837:F838"/>
    <mergeCell ref="G837:G838"/>
    <mergeCell ref="H837:H838"/>
    <mergeCell ref="I837:I838"/>
    <mergeCell ref="J837:J838"/>
    <mergeCell ref="M837:M838"/>
    <mergeCell ref="N837:N838"/>
    <mergeCell ref="O837:O838"/>
    <mergeCell ref="P837:P838"/>
    <mergeCell ref="Q837:Q838"/>
    <mergeCell ref="R837:R838"/>
    <mergeCell ref="S837:S838"/>
    <mergeCell ref="T837:T838"/>
    <mergeCell ref="U837:U838"/>
    <mergeCell ref="V837:V838"/>
    <mergeCell ref="Y837:Y838"/>
    <mergeCell ref="Z837:Z838"/>
    <mergeCell ref="AA837:AA838"/>
    <mergeCell ref="AB837:AB838"/>
    <mergeCell ref="AC837:AC838"/>
    <mergeCell ref="AD837:AD838"/>
    <mergeCell ref="AE837:AE838"/>
    <mergeCell ref="AF837:AF838"/>
    <mergeCell ref="AG837:AG838"/>
    <mergeCell ref="AH837:AH838"/>
    <mergeCell ref="AI837:AI838"/>
    <mergeCell ref="AJ837:AJ838"/>
    <mergeCell ref="AK837:AK838"/>
    <mergeCell ref="AL837:AL838"/>
    <mergeCell ref="AM837:AM838"/>
    <mergeCell ref="AN837:AN838"/>
    <mergeCell ref="AO837:AO838"/>
    <mergeCell ref="AP837:AP838"/>
    <mergeCell ref="AQ837:AQ838"/>
    <mergeCell ref="AR837:AR838"/>
    <mergeCell ref="A839:A840"/>
    <mergeCell ref="B839:B840"/>
    <mergeCell ref="C839:C840"/>
    <mergeCell ref="D839:D840"/>
    <mergeCell ref="E839:E840"/>
    <mergeCell ref="F839:F840"/>
    <mergeCell ref="G839:G840"/>
    <mergeCell ref="H839:H840"/>
    <mergeCell ref="I839:I840"/>
    <mergeCell ref="J839:J840"/>
    <mergeCell ref="K839:K840"/>
    <mergeCell ref="L839:L840"/>
    <mergeCell ref="M839:M840"/>
    <mergeCell ref="N839:N840"/>
    <mergeCell ref="O839:O840"/>
    <mergeCell ref="P839:P840"/>
    <mergeCell ref="S839:S840"/>
    <mergeCell ref="T839:T840"/>
    <mergeCell ref="W841:W842"/>
    <mergeCell ref="X841:X842"/>
    <mergeCell ref="Y841:Y842"/>
    <mergeCell ref="U839:U840"/>
    <mergeCell ref="V839:V840"/>
    <mergeCell ref="W839:W840"/>
    <mergeCell ref="X839:X840"/>
    <mergeCell ref="Y839:Y840"/>
    <mergeCell ref="Z839:Z840"/>
    <mergeCell ref="AA839:AA840"/>
    <mergeCell ref="AB839:AB840"/>
    <mergeCell ref="AC839:AC840"/>
    <mergeCell ref="AD839:AD840"/>
    <mergeCell ref="AE839:AE840"/>
    <mergeCell ref="AF839:AF840"/>
    <mergeCell ref="AG839:AG840"/>
    <mergeCell ref="AH839:AH840"/>
    <mergeCell ref="AC841:AC842"/>
    <mergeCell ref="AD841:AD842"/>
    <mergeCell ref="AE841:AE842"/>
    <mergeCell ref="AF841:AF842"/>
    <mergeCell ref="AG841:AG842"/>
    <mergeCell ref="AH841:AH842"/>
    <mergeCell ref="A841:A842"/>
    <mergeCell ref="B841:B842"/>
    <mergeCell ref="C841:C842"/>
    <mergeCell ref="D841:D842"/>
    <mergeCell ref="E841:E842"/>
    <mergeCell ref="F841:F842"/>
    <mergeCell ref="G841:G842"/>
    <mergeCell ref="H841:H842"/>
    <mergeCell ref="I841:I842"/>
    <mergeCell ref="J841:J842"/>
    <mergeCell ref="K841:K842"/>
    <mergeCell ref="L841:L842"/>
    <mergeCell ref="M841:M842"/>
    <mergeCell ref="N841:N842"/>
    <mergeCell ref="O841:O842"/>
    <mergeCell ref="P841:P842"/>
    <mergeCell ref="Q841:Q842"/>
    <mergeCell ref="AK841:AK842"/>
    <mergeCell ref="AL841:AL842"/>
    <mergeCell ref="AM841:AM842"/>
    <mergeCell ref="AN841:AN842"/>
    <mergeCell ref="AO841:AO842"/>
    <mergeCell ref="AP841:AP842"/>
    <mergeCell ref="AQ841:AQ842"/>
    <mergeCell ref="AR841:AR842"/>
    <mergeCell ref="AL839:AL840"/>
    <mergeCell ref="AM839:AM840"/>
    <mergeCell ref="AN839:AN840"/>
    <mergeCell ref="AO839:AO840"/>
    <mergeCell ref="AP839:AP840"/>
    <mergeCell ref="AQ839:AQ840"/>
    <mergeCell ref="AR839:AR840"/>
    <mergeCell ref="AI839:AI840"/>
    <mergeCell ref="AJ839:AJ840"/>
    <mergeCell ref="AK839:AK840"/>
    <mergeCell ref="A843:A844"/>
    <mergeCell ref="B843:B844"/>
    <mergeCell ref="C843:C844"/>
    <mergeCell ref="D843:D844"/>
    <mergeCell ref="E843:E844"/>
    <mergeCell ref="F843:F844"/>
    <mergeCell ref="G843:G844"/>
    <mergeCell ref="H843:H844"/>
    <mergeCell ref="I843:I844"/>
    <mergeCell ref="J843:J844"/>
    <mergeCell ref="K843:K844"/>
    <mergeCell ref="L843:L844"/>
    <mergeCell ref="M843:M844"/>
    <mergeCell ref="N843:N844"/>
    <mergeCell ref="O843:O844"/>
    <mergeCell ref="P843:P844"/>
    <mergeCell ref="Q843:Q844"/>
    <mergeCell ref="AR843:AR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U845:U846"/>
    <mergeCell ref="V845:V846"/>
    <mergeCell ref="W845:W846"/>
    <mergeCell ref="X845:X846"/>
    <mergeCell ref="R843:R844"/>
    <mergeCell ref="S843:S844"/>
    <mergeCell ref="T843:T844"/>
    <mergeCell ref="U843:U844"/>
    <mergeCell ref="V843:V844"/>
    <mergeCell ref="Y843:Y844"/>
    <mergeCell ref="Z843:Z844"/>
    <mergeCell ref="AC845:AC846"/>
    <mergeCell ref="AD845:AD846"/>
    <mergeCell ref="AE845:AE846"/>
    <mergeCell ref="AF845:AF846"/>
    <mergeCell ref="AG845:AG846"/>
    <mergeCell ref="AH845:AH846"/>
    <mergeCell ref="AK845:AK846"/>
    <mergeCell ref="AL845:AL846"/>
    <mergeCell ref="AM845:AM846"/>
    <mergeCell ref="AN845:AN846"/>
    <mergeCell ref="AO845:AO846"/>
    <mergeCell ref="AP845:AP846"/>
    <mergeCell ref="AQ845:AQ846"/>
    <mergeCell ref="AK843:AK844"/>
    <mergeCell ref="AL843:AL844"/>
    <mergeCell ref="AM843:AM844"/>
    <mergeCell ref="AN843:AN844"/>
    <mergeCell ref="AO843:AO844"/>
    <mergeCell ref="AP843:AP844"/>
    <mergeCell ref="AQ843:AQ844"/>
    <mergeCell ref="AC843:AC844"/>
    <mergeCell ref="AD843:AD844"/>
    <mergeCell ref="AE843:AE844"/>
    <mergeCell ref="AF843:AF844"/>
    <mergeCell ref="AG843:AG844"/>
    <mergeCell ref="AH843:AH844"/>
    <mergeCell ref="AI843:AI844"/>
    <mergeCell ref="AJ843:AJ844"/>
    <mergeCell ref="AR845:AR846"/>
    <mergeCell ref="A847:A848"/>
    <mergeCell ref="B847:B848"/>
    <mergeCell ref="C847:C848"/>
    <mergeCell ref="D847:D848"/>
    <mergeCell ref="E847:E848"/>
    <mergeCell ref="F847:F848"/>
    <mergeCell ref="G847:G848"/>
    <mergeCell ref="H847:H848"/>
    <mergeCell ref="I847:I848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Y847:Y848"/>
    <mergeCell ref="Z847:Z848"/>
    <mergeCell ref="AA847:AA848"/>
    <mergeCell ref="AB847:AB848"/>
    <mergeCell ref="AC847:AC848"/>
    <mergeCell ref="AD847:AD848"/>
    <mergeCell ref="AE847:AE848"/>
    <mergeCell ref="AF847:AF848"/>
    <mergeCell ref="AG847:AG848"/>
    <mergeCell ref="AO847:AO848"/>
    <mergeCell ref="AP847:AP848"/>
    <mergeCell ref="AQ847:AQ848"/>
    <mergeCell ref="AR847:AR848"/>
    <mergeCell ref="A849:A850"/>
    <mergeCell ref="B849:B850"/>
    <mergeCell ref="C849:C850"/>
    <mergeCell ref="D849:D850"/>
    <mergeCell ref="E849:E850"/>
    <mergeCell ref="F849:F850"/>
    <mergeCell ref="G849:G850"/>
    <mergeCell ref="H849:H850"/>
    <mergeCell ref="I849:I850"/>
    <mergeCell ref="J849:J850"/>
    <mergeCell ref="K849:K850"/>
    <mergeCell ref="L849:L850"/>
    <mergeCell ref="M849:M850"/>
    <mergeCell ref="N849:N850"/>
    <mergeCell ref="O849:O850"/>
    <mergeCell ref="P849:P850"/>
    <mergeCell ref="Q849:Q850"/>
    <mergeCell ref="R849:R850"/>
    <mergeCell ref="S849:S850"/>
    <mergeCell ref="T849:T850"/>
    <mergeCell ref="U849:U850"/>
    <mergeCell ref="AC849:AC850"/>
    <mergeCell ref="AD849:AD850"/>
    <mergeCell ref="AE849:AE850"/>
    <mergeCell ref="AF849:AF850"/>
    <mergeCell ref="AG849:AG850"/>
    <mergeCell ref="AH849:AH850"/>
    <mergeCell ref="AI849:AI850"/>
    <mergeCell ref="AJ849:AJ850"/>
    <mergeCell ref="AK849:AK850"/>
    <mergeCell ref="AL849:AL850"/>
    <mergeCell ref="AH847:AH848"/>
    <mergeCell ref="AI847:AI848"/>
    <mergeCell ref="AJ847:AJ848"/>
    <mergeCell ref="AK847:AK848"/>
    <mergeCell ref="AL847:AL848"/>
    <mergeCell ref="AM847:AM848"/>
    <mergeCell ref="AN847:AN848"/>
    <mergeCell ref="AM849:AM850"/>
    <mergeCell ref="AN849:AN850"/>
    <mergeCell ref="AQ849:AQ850"/>
    <mergeCell ref="AR849:AR850"/>
    <mergeCell ref="A851:A852"/>
    <mergeCell ref="B851:B852"/>
    <mergeCell ref="C851:C852"/>
    <mergeCell ref="D851:D852"/>
    <mergeCell ref="E851:E852"/>
    <mergeCell ref="F851:F852"/>
    <mergeCell ref="G851:G852"/>
    <mergeCell ref="H851:H852"/>
    <mergeCell ref="I851:I852"/>
    <mergeCell ref="J851:J852"/>
    <mergeCell ref="K851:K852"/>
    <mergeCell ref="L851:L852"/>
    <mergeCell ref="M851:M852"/>
    <mergeCell ref="N851:N852"/>
    <mergeCell ref="O851:O852"/>
    <mergeCell ref="P851:P852"/>
    <mergeCell ref="Q851:Q852"/>
    <mergeCell ref="R851:R852"/>
    <mergeCell ref="AR853:AR854"/>
    <mergeCell ref="A855:C855"/>
    <mergeCell ref="AM851:AM852"/>
    <mergeCell ref="AN851:AN852"/>
    <mergeCell ref="AO851:AO852"/>
    <mergeCell ref="AP851:AP852"/>
    <mergeCell ref="AQ851:AQ852"/>
    <mergeCell ref="AR851:AR852"/>
    <mergeCell ref="A853:A854"/>
    <mergeCell ref="B853:B854"/>
    <mergeCell ref="C853:C854"/>
    <mergeCell ref="D853:D854"/>
    <mergeCell ref="E853:E854"/>
    <mergeCell ref="F853:F854"/>
    <mergeCell ref="G853:G854"/>
    <mergeCell ref="H853:H854"/>
    <mergeCell ref="I853:I854"/>
    <mergeCell ref="J853:J854"/>
    <mergeCell ref="K853:K854"/>
    <mergeCell ref="L853:L854"/>
    <mergeCell ref="M853:M854"/>
    <mergeCell ref="N853:N854"/>
    <mergeCell ref="O853:O854"/>
    <mergeCell ref="P853:P854"/>
    <mergeCell ref="Q853:Q854"/>
    <mergeCell ref="R853:R854"/>
    <mergeCell ref="AA853:AA854"/>
    <mergeCell ref="AB853:AB854"/>
    <mergeCell ref="AC853:AC854"/>
    <mergeCell ref="AD853:AD854"/>
    <mergeCell ref="AE853:AE854"/>
    <mergeCell ref="AF853:AF854"/>
    <mergeCell ref="AP853:AP854"/>
    <mergeCell ref="AQ853:AQ854"/>
    <mergeCell ref="P862:P863"/>
    <mergeCell ref="V862:V863"/>
    <mergeCell ref="AB862:AB863"/>
    <mergeCell ref="AK853:AK854"/>
    <mergeCell ref="AC851:AC852"/>
    <mergeCell ref="AD851:AD852"/>
    <mergeCell ref="AE851:AE852"/>
    <mergeCell ref="AF851:AF852"/>
    <mergeCell ref="AG851:AG852"/>
    <mergeCell ref="AH851:AH852"/>
    <mergeCell ref="AK851:AK852"/>
    <mergeCell ref="AL851:AL852"/>
    <mergeCell ref="AL853:AL854"/>
    <mergeCell ref="AM853:AM854"/>
    <mergeCell ref="AN853:AN854"/>
    <mergeCell ref="AG853:AG854"/>
    <mergeCell ref="AH853:AH854"/>
    <mergeCell ref="AH862:AH863"/>
    <mergeCell ref="AN862:AN863"/>
    <mergeCell ref="S851:S852"/>
    <mergeCell ref="T851:T852"/>
    <mergeCell ref="U851:U852"/>
    <mergeCell ref="V851:V852"/>
    <mergeCell ref="W851:W852"/>
    <mergeCell ref="X851:X852"/>
    <mergeCell ref="Y851:Y852"/>
    <mergeCell ref="Z851:Z852"/>
    <mergeCell ref="AA851:AA852"/>
    <mergeCell ref="AB851:AB852"/>
    <mergeCell ref="AQ862:AQ863"/>
    <mergeCell ref="V864:V865"/>
    <mergeCell ref="Y864:Y865"/>
    <mergeCell ref="AB864:AB865"/>
    <mergeCell ref="AE864:AE865"/>
    <mergeCell ref="AH864:AH865"/>
    <mergeCell ref="AK864:AK865"/>
    <mergeCell ref="AN864:AN865"/>
    <mergeCell ref="AQ864:AQ865"/>
    <mergeCell ref="AH858:AH859"/>
    <mergeCell ref="AN858:AN859"/>
    <mergeCell ref="AQ858:AQ859"/>
    <mergeCell ref="J860:J861"/>
    <mergeCell ref="M860:M861"/>
    <mergeCell ref="P860:P861"/>
    <mergeCell ref="AH860:AH861"/>
    <mergeCell ref="AN860:AN861"/>
    <mergeCell ref="AQ860:AQ861"/>
    <mergeCell ref="AN876:AN877"/>
    <mergeCell ref="AQ876:AQ877"/>
    <mergeCell ref="AR876:AR877"/>
    <mergeCell ref="J878:J879"/>
    <mergeCell ref="M878:M879"/>
    <mergeCell ref="P878:P879"/>
    <mergeCell ref="AH878:AH879"/>
    <mergeCell ref="AK878:AK879"/>
    <mergeCell ref="AO853:AO854"/>
    <mergeCell ref="AR864:AR865"/>
    <mergeCell ref="A873:C873"/>
    <mergeCell ref="A856:I872"/>
    <mergeCell ref="J856:J857"/>
    <mergeCell ref="M856:M857"/>
    <mergeCell ref="P856:P857"/>
    <mergeCell ref="S856:S857"/>
    <mergeCell ref="V856:V857"/>
    <mergeCell ref="Y856:Y857"/>
    <mergeCell ref="AB856:AB857"/>
    <mergeCell ref="AE856:AE857"/>
    <mergeCell ref="AH856:AH857"/>
    <mergeCell ref="AK856:AK857"/>
    <mergeCell ref="AN856:AN857"/>
    <mergeCell ref="AQ856:AQ857"/>
    <mergeCell ref="J858:J859"/>
    <mergeCell ref="M858:M859"/>
    <mergeCell ref="J862:J863"/>
    <mergeCell ref="M862:M863"/>
    <mergeCell ref="J864:J865"/>
    <mergeCell ref="M864:M865"/>
    <mergeCell ref="P864:P865"/>
    <mergeCell ref="S864:S865"/>
    <mergeCell ref="AH882:AH883"/>
    <mergeCell ref="AK882:AK883"/>
    <mergeCell ref="AN882:AN883"/>
    <mergeCell ref="AQ882:AQ883"/>
    <mergeCell ref="AR882:AR883"/>
    <mergeCell ref="Y878:Y879"/>
    <mergeCell ref="AB878:AB879"/>
    <mergeCell ref="AE878:AE879"/>
    <mergeCell ref="A874:I894"/>
    <mergeCell ref="J874:J875"/>
    <mergeCell ref="M874:M875"/>
    <mergeCell ref="P874:P875"/>
    <mergeCell ref="S874:S875"/>
    <mergeCell ref="V874:V875"/>
    <mergeCell ref="Y874:Y875"/>
    <mergeCell ref="AB874:AB875"/>
    <mergeCell ref="AE874:AE875"/>
    <mergeCell ref="AH874:AH875"/>
    <mergeCell ref="AK874:AK875"/>
    <mergeCell ref="AN874:AN875"/>
    <mergeCell ref="AQ874:AQ875"/>
    <mergeCell ref="AR874:AR875"/>
    <mergeCell ref="J876:J877"/>
    <mergeCell ref="M876:M877"/>
    <mergeCell ref="P876:P877"/>
    <mergeCell ref="S876:S877"/>
    <mergeCell ref="V876:V877"/>
    <mergeCell ref="Y876:Y877"/>
    <mergeCell ref="AB876:AB877"/>
    <mergeCell ref="AE876:AE877"/>
    <mergeCell ref="AH876:AH877"/>
    <mergeCell ref="AK876:AK877"/>
    <mergeCell ref="S878:S879"/>
    <mergeCell ref="V878:V879"/>
    <mergeCell ref="AN878:AN879"/>
    <mergeCell ref="AQ878:AQ879"/>
    <mergeCell ref="AR878:AR879"/>
    <mergeCell ref="J880:J881"/>
    <mergeCell ref="M880:M881"/>
    <mergeCell ref="P880:P881"/>
    <mergeCell ref="S880:S881"/>
    <mergeCell ref="V880:V881"/>
    <mergeCell ref="Y880:Y881"/>
    <mergeCell ref="AB880:AB881"/>
    <mergeCell ref="AE880:AE881"/>
    <mergeCell ref="AH880:AH881"/>
    <mergeCell ref="AK880:AK881"/>
    <mergeCell ref="AN880:AN881"/>
    <mergeCell ref="AQ880:AQ881"/>
    <mergeCell ref="AR880:AR881"/>
    <mergeCell ref="A187:A193"/>
    <mergeCell ref="B187:B193"/>
    <mergeCell ref="J893:J894"/>
    <mergeCell ref="M893:M894"/>
    <mergeCell ref="P893:P894"/>
    <mergeCell ref="S893:S894"/>
    <mergeCell ref="V893:V894"/>
    <mergeCell ref="Y893:Y894"/>
    <mergeCell ref="AB893:AB894"/>
    <mergeCell ref="AE893:AE894"/>
    <mergeCell ref="AH893:AH894"/>
    <mergeCell ref="AK893:AK894"/>
    <mergeCell ref="AN893:AN894"/>
    <mergeCell ref="AQ893:AQ894"/>
    <mergeCell ref="AR893:AR894"/>
    <mergeCell ref="F232:F235"/>
    <mergeCell ref="G232:G235"/>
    <mergeCell ref="A267:A275"/>
    <mergeCell ref="B267:B275"/>
    <mergeCell ref="C267:C275"/>
    <mergeCell ref="D267:D275"/>
    <mergeCell ref="E267:E275"/>
    <mergeCell ref="F267:F275"/>
    <mergeCell ref="G267:G275"/>
    <mergeCell ref="J882:J883"/>
    <mergeCell ref="M882:M883"/>
    <mergeCell ref="P882:P883"/>
    <mergeCell ref="S882:S883"/>
    <mergeCell ref="V882:V883"/>
    <mergeCell ref="Y882:Y883"/>
    <mergeCell ref="AB882:AB883"/>
    <mergeCell ref="AE882:AE883"/>
    <mergeCell ref="A368:A371"/>
    <mergeCell ref="P858:P859"/>
    <mergeCell ref="V858:V859"/>
    <mergeCell ref="AB858:AB859"/>
    <mergeCell ref="V849:V850"/>
    <mergeCell ref="W849:W850"/>
    <mergeCell ref="X849:X850"/>
    <mergeCell ref="Y849:Y850"/>
    <mergeCell ref="Z849:Z850"/>
    <mergeCell ref="AA849:AA850"/>
    <mergeCell ref="AB849:AB850"/>
    <mergeCell ref="Y845:Y846"/>
    <mergeCell ref="H77:I77"/>
    <mergeCell ref="N141:O144"/>
    <mergeCell ref="H436:H439"/>
    <mergeCell ref="I436:I439"/>
    <mergeCell ref="H191:I191"/>
    <mergeCell ref="N335:O335"/>
    <mergeCell ref="N337:O337"/>
    <mergeCell ref="N321:N324"/>
    <mergeCell ref="O321:O324"/>
    <mergeCell ref="D294:D297"/>
    <mergeCell ref="E294:E297"/>
    <mergeCell ref="F294:F297"/>
    <mergeCell ref="G294:G297"/>
    <mergeCell ref="I265:I266"/>
    <mergeCell ref="J265:J266"/>
    <mergeCell ref="K265:K266"/>
    <mergeCell ref="L265:L266"/>
    <mergeCell ref="M265:M266"/>
    <mergeCell ref="N265:N266"/>
    <mergeCell ref="O265:O266"/>
    <mergeCell ref="C187:C193"/>
    <mergeCell ref="D187:D193"/>
    <mergeCell ref="E187:E193"/>
    <mergeCell ref="F187:F193"/>
    <mergeCell ref="G187:G193"/>
    <mergeCell ref="D202:D212"/>
    <mergeCell ref="E202:E212"/>
    <mergeCell ref="D232:D235"/>
    <mergeCell ref="E232:E235"/>
    <mergeCell ref="V860:V861"/>
    <mergeCell ref="AB860:AB861"/>
    <mergeCell ref="S853:S854"/>
    <mergeCell ref="T853:T854"/>
    <mergeCell ref="U853:U854"/>
    <mergeCell ref="V853:V854"/>
    <mergeCell ref="W853:W854"/>
    <mergeCell ref="X853:X854"/>
    <mergeCell ref="Y853:Y854"/>
    <mergeCell ref="Z853:Z854"/>
    <mergeCell ref="Z845:Z846"/>
    <mergeCell ref="AA845:AA846"/>
    <mergeCell ref="AB845:AB846"/>
    <mergeCell ref="AA843:AA844"/>
    <mergeCell ref="AB843:AB844"/>
    <mergeCell ref="Z841:Z842"/>
    <mergeCell ref="AA841:AA842"/>
    <mergeCell ref="AB841:AB842"/>
    <mergeCell ref="R841:R842"/>
    <mergeCell ref="S841:S842"/>
    <mergeCell ref="T841:T842"/>
    <mergeCell ref="U841:U842"/>
    <mergeCell ref="V841:V842"/>
    <mergeCell ref="A89:A96"/>
    <mergeCell ref="B89:B96"/>
    <mergeCell ref="C89:C96"/>
    <mergeCell ref="D89:D96"/>
    <mergeCell ref="E89:E96"/>
    <mergeCell ref="F89:F96"/>
    <mergeCell ref="G89:G96"/>
    <mergeCell ref="K91:K92"/>
    <mergeCell ref="L91:L92"/>
    <mergeCell ref="M91:M92"/>
    <mergeCell ref="K93:K94"/>
    <mergeCell ref="L93:L94"/>
    <mergeCell ref="M93:M94"/>
    <mergeCell ref="K95:K96"/>
    <mergeCell ref="L95:L96"/>
    <mergeCell ref="A98:A104"/>
    <mergeCell ref="A105:A110"/>
    <mergeCell ref="B105:B110"/>
    <mergeCell ref="C105:C110"/>
    <mergeCell ref="D105:D110"/>
    <mergeCell ref="E105:E110"/>
    <mergeCell ref="F105:F110"/>
    <mergeCell ref="G105:G110"/>
    <mergeCell ref="J93:J94"/>
    <mergeCell ref="J95:J96"/>
    <mergeCell ref="H105:H108"/>
    <mergeCell ref="I105:I108"/>
    <mergeCell ref="J98:J99"/>
    <mergeCell ref="M98:M99"/>
    <mergeCell ref="M95:M96"/>
    <mergeCell ref="B41:B44"/>
    <mergeCell ref="C41:C44"/>
    <mergeCell ref="D41:D44"/>
    <mergeCell ref="E41:E44"/>
    <mergeCell ref="F41:F44"/>
    <mergeCell ref="G41:G44"/>
    <mergeCell ref="H41:H42"/>
    <mergeCell ref="I41:I42"/>
    <mergeCell ref="J41:J42"/>
    <mergeCell ref="M41:M42"/>
    <mergeCell ref="H43:H44"/>
    <mergeCell ref="I43:I44"/>
    <mergeCell ref="J43:J44"/>
    <mergeCell ref="M43:M44"/>
    <mergeCell ref="J56:J57"/>
    <mergeCell ref="M56:M57"/>
    <mergeCell ref="AA67:AA68"/>
    <mergeCell ref="P56:P57"/>
    <mergeCell ref="S56:S57"/>
    <mergeCell ref="V56:V57"/>
    <mergeCell ref="Y56:Y57"/>
    <mergeCell ref="AN67:AN68"/>
    <mergeCell ref="AO67:AO68"/>
    <mergeCell ref="AP67:AP68"/>
    <mergeCell ref="H173:I175"/>
    <mergeCell ref="H187:H190"/>
    <mergeCell ref="I187:I190"/>
    <mergeCell ref="J189:J190"/>
    <mergeCell ref="M189:M190"/>
    <mergeCell ref="H289:H292"/>
    <mergeCell ref="I289:I292"/>
    <mergeCell ref="J291:J292"/>
    <mergeCell ref="M291:M292"/>
    <mergeCell ref="M127:M128"/>
    <mergeCell ref="H244:I244"/>
    <mergeCell ref="H245:I245"/>
    <mergeCell ref="H246:I246"/>
    <mergeCell ref="H247:I247"/>
    <mergeCell ref="S67:S68"/>
    <mergeCell ref="H89:I89"/>
    <mergeCell ref="H90:I90"/>
    <mergeCell ref="H97:I97"/>
    <mergeCell ref="H91:I92"/>
    <mergeCell ref="H93:I94"/>
    <mergeCell ref="H95:I96"/>
    <mergeCell ref="J91:J92"/>
    <mergeCell ref="AC98:AC99"/>
    <mergeCell ref="AD98:AD99"/>
    <mergeCell ref="AE98:AE99"/>
    <mergeCell ref="AF98:AF99"/>
    <mergeCell ref="AG98:AG99"/>
    <mergeCell ref="AH98:AH99"/>
    <mergeCell ref="AI98:AI99"/>
    <mergeCell ref="AQ67:AQ68"/>
    <mergeCell ref="AR67:AR68"/>
    <mergeCell ref="A69:A88"/>
    <mergeCell ref="B69:B88"/>
    <mergeCell ref="C69:C88"/>
    <mergeCell ref="D69:D88"/>
    <mergeCell ref="E69:E88"/>
    <mergeCell ref="F69:F88"/>
    <mergeCell ref="G69:G88"/>
    <mergeCell ref="H78:I78"/>
    <mergeCell ref="H79:I79"/>
    <mergeCell ref="H80:I80"/>
    <mergeCell ref="H81:I81"/>
    <mergeCell ref="H84:I84"/>
    <mergeCell ref="H85:I85"/>
    <mergeCell ref="H86:I86"/>
    <mergeCell ref="H87:I87"/>
    <mergeCell ref="H88:I88"/>
    <mergeCell ref="H73:I73"/>
    <mergeCell ref="H74:I74"/>
    <mergeCell ref="H82:I83"/>
    <mergeCell ref="J82:J83"/>
    <mergeCell ref="K82:K83"/>
    <mergeCell ref="L82:L83"/>
    <mergeCell ref="M82:M83"/>
    <mergeCell ref="T67:T68"/>
    <mergeCell ref="U67:U68"/>
    <mergeCell ref="V67:V68"/>
    <mergeCell ref="W67:W68"/>
    <mergeCell ref="X67:X68"/>
    <mergeCell ref="Y67:Y68"/>
    <mergeCell ref="Z67:Z68"/>
    <mergeCell ref="AJ98:AJ99"/>
    <mergeCell ref="AK98:AK99"/>
    <mergeCell ref="AL98:AL99"/>
    <mergeCell ref="AM98:AM99"/>
    <mergeCell ref="AN98:AN99"/>
    <mergeCell ref="AC103:AC104"/>
    <mergeCell ref="AD103:AD104"/>
    <mergeCell ref="AE103:AE104"/>
    <mergeCell ref="AF103:AF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D100:AD101"/>
    <mergeCell ref="AE100:AE101"/>
    <mergeCell ref="AF100:AF101"/>
    <mergeCell ref="AG100:AG101"/>
    <mergeCell ref="AH100:AH101"/>
    <mergeCell ref="AI100:AI101"/>
    <mergeCell ref="AJ100:AJ101"/>
    <mergeCell ref="AK100:AK101"/>
    <mergeCell ref="AL100:AL101"/>
    <mergeCell ref="AM100:AM101"/>
    <mergeCell ref="AN100:AN101"/>
    <mergeCell ref="AO100:AO101"/>
    <mergeCell ref="AP100:AP101"/>
    <mergeCell ref="AQ100:AQ101"/>
    <mergeCell ref="AR100:AR101"/>
    <mergeCell ref="H102:I104"/>
    <mergeCell ref="J102:J104"/>
    <mergeCell ref="K102:K104"/>
    <mergeCell ref="L102:L104"/>
    <mergeCell ref="M102:M104"/>
    <mergeCell ref="Y100:Y101"/>
    <mergeCell ref="Z100:Z101"/>
    <mergeCell ref="AA100:AA101"/>
    <mergeCell ref="AB100:AB101"/>
    <mergeCell ref="N103:O104"/>
    <mergeCell ref="P103:P104"/>
    <mergeCell ref="Q103:Q104"/>
    <mergeCell ref="R103:R104"/>
    <mergeCell ref="S103:S104"/>
    <mergeCell ref="T103:T104"/>
    <mergeCell ref="U103:U104"/>
    <mergeCell ref="V103:V104"/>
    <mergeCell ref="AF105:AF106"/>
    <mergeCell ref="AG105:AG106"/>
    <mergeCell ref="AH105:AH106"/>
    <mergeCell ref="AI105:AI106"/>
    <mergeCell ref="AJ105:AJ106"/>
    <mergeCell ref="AK105:AK106"/>
    <mergeCell ref="AE107:AE108"/>
    <mergeCell ref="AE109:AE110"/>
    <mergeCell ref="AF107:AF108"/>
    <mergeCell ref="AF109:AF110"/>
    <mergeCell ref="AG107:AG108"/>
    <mergeCell ref="AG109:AG110"/>
    <mergeCell ref="AH107:AH108"/>
    <mergeCell ref="AH109:AH110"/>
    <mergeCell ref="AI107:AI108"/>
    <mergeCell ref="AI109:AI110"/>
    <mergeCell ref="AJ107:AJ108"/>
    <mergeCell ref="AJ109:AJ110"/>
    <mergeCell ref="AK107:AK108"/>
    <mergeCell ref="AK109:AK110"/>
    <mergeCell ref="AN105:AN106"/>
    <mergeCell ref="AO105:AO106"/>
    <mergeCell ref="AO107:AO108"/>
    <mergeCell ref="AP105:AP106"/>
    <mergeCell ref="AP107:AP108"/>
    <mergeCell ref="AQ105:AQ106"/>
    <mergeCell ref="AR105:AR106"/>
    <mergeCell ref="AR107:AR108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Y95:Y96"/>
    <mergeCell ref="AO103:AO104"/>
    <mergeCell ref="AP103:AP104"/>
    <mergeCell ref="AQ103:AQ104"/>
    <mergeCell ref="AR103:AR104"/>
    <mergeCell ref="AC105:AC106"/>
    <mergeCell ref="AC107:AC108"/>
    <mergeCell ref="AL105:AL106"/>
    <mergeCell ref="AO98:AO99"/>
    <mergeCell ref="AP98:AP99"/>
    <mergeCell ref="AQ98:AQ99"/>
    <mergeCell ref="AR98:AR99"/>
    <mergeCell ref="AC100:AC101"/>
    <mergeCell ref="R111:R112"/>
    <mergeCell ref="S111:S112"/>
    <mergeCell ref="Q113:Q114"/>
    <mergeCell ref="R113:R114"/>
    <mergeCell ref="S113:S114"/>
    <mergeCell ref="T111:T112"/>
    <mergeCell ref="T113:T114"/>
    <mergeCell ref="U111:U112"/>
    <mergeCell ref="U113:U114"/>
    <mergeCell ref="V111:V112"/>
    <mergeCell ref="V113:V114"/>
    <mergeCell ref="U117:U118"/>
    <mergeCell ref="V117:V118"/>
    <mergeCell ref="T119:T120"/>
    <mergeCell ref="U119:U120"/>
    <mergeCell ref="V119:V120"/>
    <mergeCell ref="W113:W114"/>
    <mergeCell ref="W111:W112"/>
    <mergeCell ref="W117:W118"/>
    <mergeCell ref="W119:W120"/>
    <mergeCell ref="AA119:AA120"/>
    <mergeCell ref="AB119:AB120"/>
    <mergeCell ref="AQ117:AQ118"/>
    <mergeCell ref="AR117:AR118"/>
    <mergeCell ref="AC119:AC120"/>
    <mergeCell ref="AD119:AD120"/>
    <mergeCell ref="AE119:AE120"/>
    <mergeCell ref="AF119:AF120"/>
    <mergeCell ref="AG119:AG120"/>
    <mergeCell ref="AH119:AH120"/>
    <mergeCell ref="AI119:AI120"/>
    <mergeCell ref="AJ119:AJ120"/>
    <mergeCell ref="AK119:AK120"/>
    <mergeCell ref="AL119:AL120"/>
    <mergeCell ref="AM119:AM120"/>
    <mergeCell ref="AN119:AN120"/>
    <mergeCell ref="AO119:AO120"/>
    <mergeCell ref="AP119:AP120"/>
    <mergeCell ref="AQ119:AQ120"/>
    <mergeCell ref="AR119:AR120"/>
    <mergeCell ref="AK121:AK122"/>
    <mergeCell ref="AL121:AL122"/>
    <mergeCell ref="AM121:AM122"/>
    <mergeCell ref="AN121:AN122"/>
    <mergeCell ref="AO121:AO122"/>
    <mergeCell ref="AP121:AP122"/>
    <mergeCell ref="AC117:AC118"/>
    <mergeCell ref="AD117:AD118"/>
    <mergeCell ref="AE117:AE118"/>
    <mergeCell ref="AF117:AF118"/>
    <mergeCell ref="AG117:AG118"/>
    <mergeCell ref="AH117:AH118"/>
    <mergeCell ref="AI117:AI118"/>
    <mergeCell ref="AJ117:AJ118"/>
    <mergeCell ref="AK117:AK118"/>
    <mergeCell ref="AL117:AL118"/>
    <mergeCell ref="AM117:AM118"/>
    <mergeCell ref="AN117:AN118"/>
    <mergeCell ref="AO117:AO118"/>
    <mergeCell ref="AP117:AP118"/>
    <mergeCell ref="AR129:AR130"/>
    <mergeCell ref="N126:O126"/>
    <mergeCell ref="H117:H118"/>
    <mergeCell ref="I117:I118"/>
    <mergeCell ref="H119:H120"/>
    <mergeCell ref="I119:I120"/>
    <mergeCell ref="H121:H122"/>
    <mergeCell ref="I121:I122"/>
    <mergeCell ref="H123:H124"/>
    <mergeCell ref="I123:I124"/>
    <mergeCell ref="J117:J118"/>
    <mergeCell ref="J119:J120"/>
    <mergeCell ref="AQ121:AQ122"/>
    <mergeCell ref="AR121:AR122"/>
    <mergeCell ref="AL123:AL124"/>
    <mergeCell ref="AM123:AM124"/>
    <mergeCell ref="AN123:AN124"/>
    <mergeCell ref="AO123:AO124"/>
    <mergeCell ref="AP123:AP124"/>
    <mergeCell ref="AQ123:AQ124"/>
    <mergeCell ref="AR123:AR124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J121:AJ122"/>
    <mergeCell ref="Q121:Q122"/>
    <mergeCell ref="R121:R122"/>
    <mergeCell ref="S121:S122"/>
    <mergeCell ref="Q123:Q124"/>
    <mergeCell ref="R123:R124"/>
    <mergeCell ref="S123:S124"/>
    <mergeCell ref="M117:M118"/>
    <mergeCell ref="M119:M120"/>
    <mergeCell ref="M121:M122"/>
    <mergeCell ref="M123:M124"/>
    <mergeCell ref="N121:O122"/>
    <mergeCell ref="N123:O124"/>
    <mergeCell ref="N125:O125"/>
    <mergeCell ref="P121:P122"/>
    <mergeCell ref="P123:P124"/>
    <mergeCell ref="J121:J122"/>
    <mergeCell ref="J123:J124"/>
    <mergeCell ref="K117:K118"/>
    <mergeCell ref="K119:K120"/>
    <mergeCell ref="K121:K122"/>
    <mergeCell ref="K123:K124"/>
    <mergeCell ref="L117:L118"/>
    <mergeCell ref="L119:L120"/>
    <mergeCell ref="L121:L122"/>
    <mergeCell ref="L123:L124"/>
    <mergeCell ref="A111:A125"/>
    <mergeCell ref="B111:B125"/>
    <mergeCell ref="C111:C125"/>
    <mergeCell ref="D111:D125"/>
    <mergeCell ref="E111:E125"/>
    <mergeCell ref="F111:F125"/>
    <mergeCell ref="G111:G125"/>
    <mergeCell ref="AC115:AC116"/>
    <mergeCell ref="AD115:AD116"/>
    <mergeCell ref="AE115:AE116"/>
    <mergeCell ref="A126:A140"/>
    <mergeCell ref="B126:B140"/>
    <mergeCell ref="C126:C140"/>
    <mergeCell ref="D126:D140"/>
    <mergeCell ref="E126:E140"/>
    <mergeCell ref="F126:F140"/>
    <mergeCell ref="G126:G140"/>
    <mergeCell ref="H133:I133"/>
    <mergeCell ref="H136:I136"/>
    <mergeCell ref="H137:I137"/>
    <mergeCell ref="H138:I138"/>
    <mergeCell ref="H139:I139"/>
    <mergeCell ref="V123:V124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15:AF116"/>
    <mergeCell ref="AG115:AG116"/>
    <mergeCell ref="AH115:AH116"/>
    <mergeCell ref="AI115:AI116"/>
    <mergeCell ref="AJ115:AJ116"/>
    <mergeCell ref="AK115:AK116"/>
    <mergeCell ref="AC113:AC114"/>
    <mergeCell ref="AD113:AD114"/>
    <mergeCell ref="AE113:AE114"/>
    <mergeCell ref="AF113:AF114"/>
    <mergeCell ref="AG113:AG114"/>
    <mergeCell ref="AH113:AH114"/>
    <mergeCell ref="AI113:AI114"/>
    <mergeCell ref="AJ113:AJ114"/>
    <mergeCell ref="AK113:AK114"/>
    <mergeCell ref="AL113:AL114"/>
    <mergeCell ref="AM113:AM114"/>
    <mergeCell ref="AN113:AN114"/>
    <mergeCell ref="AO113:AO114"/>
    <mergeCell ref="AP113:AP114"/>
    <mergeCell ref="AQ113:AQ114"/>
    <mergeCell ref="AR113:AR114"/>
    <mergeCell ref="AS113:AS114"/>
    <mergeCell ref="AT113:AT114"/>
    <mergeCell ref="AU113:AU114"/>
    <mergeCell ref="AL115:AL116"/>
    <mergeCell ref="AM115:AM116"/>
    <mergeCell ref="AN115:AN116"/>
    <mergeCell ref="AO115:AO116"/>
    <mergeCell ref="AP115:AP116"/>
    <mergeCell ref="AQ115:AQ116"/>
    <mergeCell ref="AR115:AR116"/>
    <mergeCell ref="N127:O128"/>
    <mergeCell ref="N129:O130"/>
    <mergeCell ref="AH127:AH128"/>
    <mergeCell ref="AI127:AI128"/>
    <mergeCell ref="AJ127:AJ128"/>
    <mergeCell ref="AK127:AK128"/>
    <mergeCell ref="AH129:AH130"/>
    <mergeCell ref="AI129:AI130"/>
    <mergeCell ref="AJ129:AJ130"/>
    <mergeCell ref="AK129:AK130"/>
    <mergeCell ref="AL127:AL128"/>
    <mergeCell ref="AM127:AM128"/>
    <mergeCell ref="AN127:AN128"/>
    <mergeCell ref="AO127:AO128"/>
    <mergeCell ref="AP127:AP128"/>
    <mergeCell ref="AQ127:AQ128"/>
    <mergeCell ref="AR127:AR128"/>
    <mergeCell ref="V127:V128"/>
    <mergeCell ref="W127:W128"/>
    <mergeCell ref="X127:X128"/>
    <mergeCell ref="Y127:Y128"/>
    <mergeCell ref="Z127:Z128"/>
    <mergeCell ref="AA127:AA128"/>
    <mergeCell ref="AB127:AB128"/>
    <mergeCell ref="AF127:AF128"/>
    <mergeCell ref="AG127:AG128"/>
    <mergeCell ref="Q129:Q130"/>
    <mergeCell ref="R129:R130"/>
    <mergeCell ref="S129:S130"/>
    <mergeCell ref="V129:V130"/>
    <mergeCell ref="W129:W130"/>
    <mergeCell ref="X129:X130"/>
    <mergeCell ref="Y129:Y130"/>
    <mergeCell ref="Z129:Z130"/>
    <mergeCell ref="AA129:AA130"/>
    <mergeCell ref="AB129:AB130"/>
    <mergeCell ref="AF129:AF130"/>
    <mergeCell ref="AG129:AG130"/>
    <mergeCell ref="AC127:AC128"/>
    <mergeCell ref="AD127:AD128"/>
    <mergeCell ref="AE127:AE128"/>
    <mergeCell ref="AC129:AC130"/>
    <mergeCell ref="AD129:AD130"/>
    <mergeCell ref="AE129:AE130"/>
    <mergeCell ref="T123:U124"/>
    <mergeCell ref="T125:U125"/>
    <mergeCell ref="T126:U126"/>
    <mergeCell ref="T127:U128"/>
    <mergeCell ref="T129:U130"/>
    <mergeCell ref="T131:U131"/>
    <mergeCell ref="T132:U132"/>
    <mergeCell ref="T133:U133"/>
    <mergeCell ref="T136:U136"/>
    <mergeCell ref="T137:U137"/>
    <mergeCell ref="T138:U138"/>
    <mergeCell ref="T139:U139"/>
    <mergeCell ref="T140:U140"/>
    <mergeCell ref="T134:U135"/>
    <mergeCell ref="N132:O132"/>
    <mergeCell ref="P127:P128"/>
    <mergeCell ref="P129:P130"/>
    <mergeCell ref="Q127:Q128"/>
    <mergeCell ref="R127:R128"/>
    <mergeCell ref="S127:S128"/>
    <mergeCell ref="P134:P135"/>
    <mergeCell ref="S134:S135"/>
    <mergeCell ref="N131:O131"/>
    <mergeCell ref="J134:J135"/>
    <mergeCell ref="K134:K135"/>
    <mergeCell ref="L134:L135"/>
    <mergeCell ref="H141:I144"/>
    <mergeCell ref="J141:J144"/>
    <mergeCell ref="K141:K144"/>
    <mergeCell ref="L141:L144"/>
    <mergeCell ref="M141:M144"/>
    <mergeCell ref="T141:U144"/>
    <mergeCell ref="V141:V144"/>
    <mergeCell ref="W141:W144"/>
    <mergeCell ref="X141:X144"/>
    <mergeCell ref="Y141:Y144"/>
    <mergeCell ref="Z141:Z144"/>
    <mergeCell ref="AA141:AA144"/>
    <mergeCell ref="H140:I140"/>
    <mergeCell ref="N136:O136"/>
    <mergeCell ref="AN129:AN130"/>
    <mergeCell ref="AO129:AO130"/>
    <mergeCell ref="AP129:AP130"/>
    <mergeCell ref="AQ129:AQ130"/>
    <mergeCell ref="AL133:AM133"/>
    <mergeCell ref="AB141:AB144"/>
    <mergeCell ref="AC141:AC144"/>
    <mergeCell ref="AD141:AD144"/>
    <mergeCell ref="AE141:AE144"/>
    <mergeCell ref="AF141:AF144"/>
    <mergeCell ref="AG141:AG144"/>
    <mergeCell ref="AJ134:AJ135"/>
    <mergeCell ref="AK134:AK135"/>
    <mergeCell ref="AL136:AM136"/>
    <mergeCell ref="AL132:AM132"/>
    <mergeCell ref="AN141:AN144"/>
    <mergeCell ref="AO141:AO144"/>
    <mergeCell ref="AP141:AP144"/>
    <mergeCell ref="AQ141:AQ144"/>
    <mergeCell ref="AN134:AN135"/>
    <mergeCell ref="AO134:AO135"/>
    <mergeCell ref="AP134:AP135"/>
    <mergeCell ref="AQ134:AQ135"/>
    <mergeCell ref="G141:G148"/>
    <mergeCell ref="H145:I148"/>
    <mergeCell ref="J145:J148"/>
    <mergeCell ref="K145:K148"/>
    <mergeCell ref="L145:L148"/>
    <mergeCell ref="M145:M148"/>
    <mergeCell ref="N145:O148"/>
    <mergeCell ref="P145:P148"/>
    <mergeCell ref="Q145:Q148"/>
    <mergeCell ref="R145:R148"/>
    <mergeCell ref="S145:S148"/>
    <mergeCell ref="P141:P142"/>
    <mergeCell ref="S141:S142"/>
    <mergeCell ref="T145:U145"/>
    <mergeCell ref="T146:U146"/>
    <mergeCell ref="P143:P144"/>
    <mergeCell ref="S143:S144"/>
    <mergeCell ref="T147:U147"/>
    <mergeCell ref="T148:U148"/>
    <mergeCell ref="AR141:AR144"/>
    <mergeCell ref="Z145:Z149"/>
    <mergeCell ref="AA145:AA149"/>
    <mergeCell ref="AB145:AB149"/>
    <mergeCell ref="AC145:AC149"/>
    <mergeCell ref="AD145:AD149"/>
    <mergeCell ref="AE145:AE149"/>
    <mergeCell ref="AF145:AF149"/>
    <mergeCell ref="AG145:AG149"/>
    <mergeCell ref="AH145:AH149"/>
    <mergeCell ref="AI145:AI149"/>
    <mergeCell ref="AJ145:AJ149"/>
    <mergeCell ref="AK145:AK149"/>
    <mergeCell ref="AL145:AL149"/>
    <mergeCell ref="AM145:AM149"/>
    <mergeCell ref="AN145:AN149"/>
    <mergeCell ref="AO145:AO149"/>
    <mergeCell ref="AP145:AP149"/>
    <mergeCell ref="AQ145:AQ149"/>
    <mergeCell ref="AR145:AR149"/>
    <mergeCell ref="AH141:AH144"/>
    <mergeCell ref="AI141:AI144"/>
    <mergeCell ref="AJ141:AJ144"/>
    <mergeCell ref="AK141:AK144"/>
    <mergeCell ref="AL141:AL144"/>
    <mergeCell ref="AM141:AM144"/>
    <mergeCell ref="AR134:AR135"/>
    <mergeCell ref="H149:I149"/>
    <mergeCell ref="H150:I150"/>
    <mergeCell ref="H151:I151"/>
    <mergeCell ref="N149:O149"/>
    <mergeCell ref="N150:O150"/>
    <mergeCell ref="N151:O151"/>
    <mergeCell ref="T150:U150"/>
    <mergeCell ref="T151:U151"/>
    <mergeCell ref="N152:O153"/>
    <mergeCell ref="N154:O155"/>
    <mergeCell ref="T152:U153"/>
    <mergeCell ref="T154:U155"/>
    <mergeCell ref="AR154:AR155"/>
    <mergeCell ref="V134:V135"/>
    <mergeCell ref="W134:W135"/>
    <mergeCell ref="X134:X135"/>
    <mergeCell ref="Y134:Y135"/>
    <mergeCell ref="Z134:Z135"/>
    <mergeCell ref="AA134:AA135"/>
    <mergeCell ref="AB134:AB135"/>
    <mergeCell ref="AC134:AC135"/>
    <mergeCell ref="AD134:AD135"/>
    <mergeCell ref="AE134:AE135"/>
    <mergeCell ref="AF134:AF135"/>
    <mergeCell ref="AG134:AG135"/>
    <mergeCell ref="AH134:AH135"/>
    <mergeCell ref="AI134:AI135"/>
    <mergeCell ref="AM152:AM153"/>
    <mergeCell ref="AN152:AN153"/>
    <mergeCell ref="AO152:AO153"/>
    <mergeCell ref="AP152:AP153"/>
    <mergeCell ref="AQ152:AQ153"/>
    <mergeCell ref="AR152:AR153"/>
    <mergeCell ref="AC154:AC155"/>
    <mergeCell ref="AD154:AD155"/>
    <mergeCell ref="AE154:AE155"/>
    <mergeCell ref="AF154:AF155"/>
    <mergeCell ref="AG154:AG155"/>
    <mergeCell ref="AH154:AH155"/>
    <mergeCell ref="AI154:AI155"/>
    <mergeCell ref="AJ154:AJ155"/>
    <mergeCell ref="AK154:AK155"/>
    <mergeCell ref="AL154:AL155"/>
    <mergeCell ref="AM154:AM155"/>
    <mergeCell ref="AN154:AN155"/>
    <mergeCell ref="AO154:AO155"/>
    <mergeCell ref="AP154:AP155"/>
    <mergeCell ref="AQ154:AQ155"/>
    <mergeCell ref="AC152:AC153"/>
    <mergeCell ref="AD152:AD153"/>
    <mergeCell ref="AE152:AE153"/>
    <mergeCell ref="AF152:AF153"/>
    <mergeCell ref="AG152:AG153"/>
    <mergeCell ref="AH152:AH153"/>
    <mergeCell ref="AI152:AI153"/>
    <mergeCell ref="AJ152:AJ153"/>
    <mergeCell ref="AK152:AK153"/>
    <mergeCell ref="AL152:AL153"/>
    <mergeCell ref="T182:U182"/>
    <mergeCell ref="V152:V153"/>
    <mergeCell ref="W152:W153"/>
    <mergeCell ref="X152:X153"/>
    <mergeCell ref="Y152:Y153"/>
    <mergeCell ref="Z152:Z153"/>
    <mergeCell ref="AA152:AA153"/>
    <mergeCell ref="AB152:AB153"/>
    <mergeCell ref="A156:A172"/>
    <mergeCell ref="B156:B172"/>
    <mergeCell ref="C156:C172"/>
    <mergeCell ref="D156:D172"/>
    <mergeCell ref="E156:E172"/>
    <mergeCell ref="F156:F172"/>
    <mergeCell ref="G156:G172"/>
    <mergeCell ref="H166:I167"/>
    <mergeCell ref="H170:I171"/>
    <mergeCell ref="H172:I172"/>
    <mergeCell ref="J166:J167"/>
    <mergeCell ref="J170:J171"/>
    <mergeCell ref="K166:K167"/>
    <mergeCell ref="K170:K171"/>
    <mergeCell ref="L166:L167"/>
    <mergeCell ref="L170:L171"/>
    <mergeCell ref="M166:M167"/>
    <mergeCell ref="M170:M171"/>
    <mergeCell ref="H162:I163"/>
    <mergeCell ref="H164:I165"/>
    <mergeCell ref="J162:J163"/>
    <mergeCell ref="J164:J165"/>
    <mergeCell ref="K162:K163"/>
    <mergeCell ref="L162:L163"/>
    <mergeCell ref="F141:F148"/>
    <mergeCell ref="T187:U187"/>
    <mergeCell ref="S170:S171"/>
    <mergeCell ref="H168:I168"/>
    <mergeCell ref="H169:I169"/>
    <mergeCell ref="T173:U173"/>
    <mergeCell ref="T174:U174"/>
    <mergeCell ref="T175:U175"/>
    <mergeCell ref="T168:U168"/>
    <mergeCell ref="N169:O169"/>
    <mergeCell ref="N172:O172"/>
    <mergeCell ref="N170:O171"/>
    <mergeCell ref="P170:P171"/>
    <mergeCell ref="Q170:Q171"/>
    <mergeCell ref="R170:R171"/>
    <mergeCell ref="AN179:AN180"/>
    <mergeCell ref="AQ179:AQ180"/>
    <mergeCell ref="AL179:AM180"/>
    <mergeCell ref="AN181:AN182"/>
    <mergeCell ref="AQ181:AQ182"/>
    <mergeCell ref="H176:I176"/>
    <mergeCell ref="H177:I177"/>
    <mergeCell ref="H178:I178"/>
    <mergeCell ref="H179:I179"/>
    <mergeCell ref="H180:I180"/>
    <mergeCell ref="H181:I181"/>
    <mergeCell ref="H182:I182"/>
    <mergeCell ref="AL181:AM182"/>
    <mergeCell ref="T178:U178"/>
    <mergeCell ref="T179:U179"/>
    <mergeCell ref="T180:U180"/>
    <mergeCell ref="T181:U181"/>
    <mergeCell ref="H518:I518"/>
    <mergeCell ref="A45:A46"/>
    <mergeCell ref="B45:B46"/>
    <mergeCell ref="C45:C46"/>
    <mergeCell ref="D45:D46"/>
    <mergeCell ref="E45:E46"/>
    <mergeCell ref="G45:G46"/>
    <mergeCell ref="F45:F46"/>
    <mergeCell ref="H45:H46"/>
    <mergeCell ref="I45:I46"/>
    <mergeCell ref="J45:J46"/>
    <mergeCell ref="M45:M46"/>
    <mergeCell ref="H183:I183"/>
    <mergeCell ref="H184:I184"/>
    <mergeCell ref="H185:I185"/>
    <mergeCell ref="H186:I186"/>
    <mergeCell ref="T183:U183"/>
    <mergeCell ref="T184:U184"/>
    <mergeCell ref="T185:U185"/>
    <mergeCell ref="T186:U186"/>
    <mergeCell ref="A173:A182"/>
    <mergeCell ref="B173:B182"/>
    <mergeCell ref="C173:C182"/>
    <mergeCell ref="D173:D182"/>
    <mergeCell ref="E173:E182"/>
    <mergeCell ref="F173:F182"/>
    <mergeCell ref="G173:G182"/>
    <mergeCell ref="A141:A148"/>
    <mergeCell ref="B141:B148"/>
    <mergeCell ref="C141:C148"/>
    <mergeCell ref="D141:D148"/>
    <mergeCell ref="E141:E148"/>
  </mergeCells>
  <pageMargins left="0.7" right="0.7" top="0.75" bottom="0.75" header="0.3" footer="0.3"/>
  <pageSetup paperSize="8" scale="23" orientation="landscape" r:id="rId1"/>
  <rowBreaks count="8" manualBreakCount="8">
    <brk id="125" max="43" man="1"/>
    <brk id="237" max="43" man="1"/>
    <brk id="346" max="43" man="1"/>
    <brk id="491" max="43" man="1"/>
    <brk id="532" max="43" man="1"/>
    <brk id="681" max="43" man="1"/>
    <brk id="792" max="43" man="1"/>
    <brk id="937" max="43" man="1"/>
  </rowBreaks>
  <colBreaks count="1" manualBreakCount="1">
    <brk id="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DQ298"/>
  <sheetViews>
    <sheetView view="pageBreakPreview" zoomScale="70" zoomScaleNormal="80" zoomScaleSheetLayoutView="70" workbookViewId="0">
      <pane ySplit="7" topLeftCell="A23" activePane="bottomLeft" state="frozen"/>
      <selection pane="bottomLeft" activeCell="D290" sqref="D290"/>
    </sheetView>
  </sheetViews>
  <sheetFormatPr defaultRowHeight="12.75" x14ac:dyDescent="0.2"/>
  <cols>
    <col min="1" max="1" width="5.28515625" customWidth="1"/>
    <col min="2" max="2" width="8.5703125" customWidth="1"/>
    <col min="3" max="3" width="33" customWidth="1"/>
    <col min="4" max="4" width="11.5703125" customWidth="1"/>
    <col min="5" max="5" width="13" customWidth="1"/>
    <col min="6" max="7" width="8.140625" customWidth="1"/>
    <col min="8" max="8" width="13" customWidth="1"/>
    <col min="9" max="9" width="10.85546875" customWidth="1"/>
    <col min="10" max="10" width="11.42578125" customWidth="1"/>
    <col min="11" max="11" width="11" customWidth="1"/>
    <col min="12" max="12" width="13.140625" bestFit="1" customWidth="1"/>
    <col min="13" max="13" width="9.28515625" bestFit="1" customWidth="1"/>
    <col min="14" max="14" width="13.7109375" customWidth="1"/>
    <col min="15" max="15" width="10.28515625" customWidth="1"/>
    <col min="16" max="16" width="9.28515625" bestFit="1" customWidth="1"/>
    <col min="17" max="121" width="9.140625" style="63"/>
  </cols>
  <sheetData>
    <row r="1" spans="1:121" ht="31.5" customHeight="1" x14ac:dyDescent="0.2">
      <c r="A1" s="1163" t="s">
        <v>133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</row>
    <row r="2" spans="1:121" ht="15" customHeight="1" x14ac:dyDescent="0.2">
      <c r="A2" s="1166" t="s">
        <v>0</v>
      </c>
      <c r="B2" s="1165" t="s">
        <v>26</v>
      </c>
      <c r="C2" s="1165" t="s">
        <v>64</v>
      </c>
      <c r="D2" s="1165" t="s">
        <v>53</v>
      </c>
      <c r="E2" s="1165"/>
      <c r="F2" s="686" t="s">
        <v>1</v>
      </c>
      <c r="G2" s="686"/>
      <c r="H2" s="686"/>
      <c r="I2" s="686"/>
      <c r="J2" s="686"/>
      <c r="K2" s="686"/>
      <c r="L2" s="686"/>
      <c r="M2" s="686"/>
      <c r="N2" s="686"/>
      <c r="O2" s="1165" t="s">
        <v>66</v>
      </c>
      <c r="P2" s="1165"/>
    </row>
    <row r="3" spans="1:121" ht="15" customHeight="1" x14ac:dyDescent="0.2">
      <c r="A3" s="1166"/>
      <c r="B3" s="1165"/>
      <c r="C3" s="1165"/>
      <c r="D3" s="1165"/>
      <c r="E3" s="1165"/>
      <c r="F3" s="686" t="s">
        <v>2</v>
      </c>
      <c r="G3" s="686"/>
      <c r="H3" s="686"/>
      <c r="I3" s="686"/>
      <c r="J3" s="686"/>
      <c r="K3" s="686" t="s">
        <v>54</v>
      </c>
      <c r="L3" s="686"/>
      <c r="M3" s="686" t="s">
        <v>60</v>
      </c>
      <c r="N3" s="686"/>
      <c r="O3" s="1165"/>
      <c r="P3" s="1165"/>
    </row>
    <row r="4" spans="1:121" ht="12.75" customHeight="1" x14ac:dyDescent="0.2">
      <c r="A4" s="1166"/>
      <c r="B4" s="1165"/>
      <c r="C4" s="1165"/>
      <c r="D4" s="1165"/>
      <c r="E4" s="1165"/>
      <c r="F4" s="686" t="s">
        <v>55</v>
      </c>
      <c r="G4" s="686"/>
      <c r="H4" s="686"/>
      <c r="I4" s="686" t="s">
        <v>3</v>
      </c>
      <c r="J4" s="686"/>
      <c r="K4" s="686"/>
      <c r="L4" s="686"/>
      <c r="M4" s="686"/>
      <c r="N4" s="686"/>
      <c r="O4" s="1165"/>
      <c r="P4" s="1165"/>
    </row>
    <row r="5" spans="1:121" ht="16.5" customHeight="1" x14ac:dyDescent="0.2">
      <c r="A5" s="1166"/>
      <c r="B5" s="1165"/>
      <c r="C5" s="1165"/>
      <c r="D5" s="1165"/>
      <c r="E5" s="1165"/>
      <c r="F5" s="686"/>
      <c r="G5" s="686"/>
      <c r="H5" s="686"/>
      <c r="I5" s="686"/>
      <c r="J5" s="686"/>
      <c r="K5" s="686"/>
      <c r="L5" s="686"/>
      <c r="M5" s="686"/>
      <c r="N5" s="686"/>
      <c r="O5" s="1165"/>
      <c r="P5" s="1165"/>
    </row>
    <row r="6" spans="1:121" ht="30" x14ac:dyDescent="0.2">
      <c r="A6" s="1166"/>
      <c r="B6" s="1165"/>
      <c r="C6" s="1165"/>
      <c r="D6" s="51" t="s">
        <v>61</v>
      </c>
      <c r="E6" s="51" t="s">
        <v>47</v>
      </c>
      <c r="F6" s="52" t="s">
        <v>5</v>
      </c>
      <c r="G6" s="52" t="s">
        <v>7</v>
      </c>
      <c r="H6" s="52" t="s">
        <v>58</v>
      </c>
      <c r="I6" s="52" t="s">
        <v>5</v>
      </c>
      <c r="J6" s="52" t="s">
        <v>7</v>
      </c>
      <c r="K6" s="52" t="s">
        <v>5</v>
      </c>
      <c r="L6" s="52" t="s">
        <v>7</v>
      </c>
      <c r="M6" s="52" t="s">
        <v>5</v>
      </c>
      <c r="N6" s="52" t="s">
        <v>7</v>
      </c>
      <c r="O6" s="52" t="s">
        <v>56</v>
      </c>
      <c r="P6" s="51" t="s">
        <v>57</v>
      </c>
    </row>
    <row r="7" spans="1:121" ht="15" x14ac:dyDescent="0.2">
      <c r="A7" s="53">
        <v>1</v>
      </c>
      <c r="B7" s="53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</row>
    <row r="8" spans="1:121" ht="14.25" x14ac:dyDescent="0.2">
      <c r="A8" s="1156" t="s">
        <v>49</v>
      </c>
      <c r="B8" s="1156"/>
      <c r="C8" s="1156"/>
      <c r="D8" s="1156"/>
      <c r="E8" s="1156"/>
      <c r="F8" s="1156"/>
      <c r="G8" s="1156"/>
      <c r="H8" s="1156"/>
      <c r="I8" s="1156"/>
      <c r="J8" s="1156"/>
      <c r="K8" s="1156"/>
      <c r="L8" s="1156"/>
      <c r="M8" s="1156"/>
      <c r="N8" s="1156"/>
      <c r="O8" s="1156"/>
      <c r="P8" s="1156"/>
    </row>
    <row r="9" spans="1:121" ht="30" x14ac:dyDescent="0.2">
      <c r="A9" s="110">
        <v>1</v>
      </c>
      <c r="B9" s="110" t="s">
        <v>195</v>
      </c>
      <c r="C9" s="107" t="s">
        <v>196</v>
      </c>
      <c r="D9" s="73">
        <v>101.1</v>
      </c>
      <c r="E9" s="73">
        <v>101.1</v>
      </c>
      <c r="F9" s="73" t="s">
        <v>97</v>
      </c>
      <c r="G9" s="73" t="s">
        <v>97</v>
      </c>
      <c r="H9" s="73" t="s">
        <v>97</v>
      </c>
      <c r="I9" s="73">
        <v>56.7</v>
      </c>
      <c r="J9" s="73">
        <v>56</v>
      </c>
      <c r="K9" s="73">
        <v>72.900000000000006</v>
      </c>
      <c r="L9" s="73">
        <v>72</v>
      </c>
      <c r="M9" s="73">
        <v>101.1</v>
      </c>
      <c r="N9" s="73">
        <v>100</v>
      </c>
      <c r="O9" s="107">
        <v>11</v>
      </c>
      <c r="P9" s="107">
        <v>2020</v>
      </c>
    </row>
    <row r="10" spans="1:121" ht="15" x14ac:dyDescent="0.2">
      <c r="A10" s="1161" t="s">
        <v>51</v>
      </c>
      <c r="B10" s="1161"/>
      <c r="C10" s="1161"/>
      <c r="D10" s="68">
        <f>D9</f>
        <v>101.1</v>
      </c>
      <c r="E10" s="68">
        <f>E9</f>
        <v>101.1</v>
      </c>
      <c r="F10" s="68" t="s">
        <v>97</v>
      </c>
      <c r="G10" s="68" t="s">
        <v>97</v>
      </c>
      <c r="H10" s="68" t="s">
        <v>97</v>
      </c>
      <c r="I10" s="68">
        <f t="shared" ref="I10:N10" si="0">I9</f>
        <v>56.7</v>
      </c>
      <c r="J10" s="68">
        <f t="shared" si="0"/>
        <v>56</v>
      </c>
      <c r="K10" s="68">
        <f t="shared" si="0"/>
        <v>72.900000000000006</v>
      </c>
      <c r="L10" s="68">
        <f t="shared" si="0"/>
        <v>72</v>
      </c>
      <c r="M10" s="68">
        <f t="shared" si="0"/>
        <v>101.1</v>
      </c>
      <c r="N10" s="68">
        <f t="shared" si="0"/>
        <v>100</v>
      </c>
      <c r="O10" s="108"/>
      <c r="P10" s="117"/>
    </row>
    <row r="11" spans="1:121" ht="18" customHeight="1" x14ac:dyDescent="0.2">
      <c r="A11" s="1156" t="s">
        <v>52</v>
      </c>
      <c r="B11" s="1156"/>
      <c r="C11" s="1156"/>
      <c r="D11" s="1156"/>
      <c r="E11" s="1156"/>
      <c r="F11" s="1156"/>
      <c r="G11" s="1156"/>
      <c r="H11" s="1156"/>
      <c r="I11" s="1156"/>
      <c r="J11" s="1156"/>
      <c r="K11" s="1156"/>
      <c r="L11" s="1156"/>
      <c r="M11" s="1156"/>
      <c r="N11" s="1156"/>
      <c r="O11" s="1156"/>
      <c r="P11" s="1156"/>
    </row>
    <row r="12" spans="1:121" ht="30" x14ac:dyDescent="0.2">
      <c r="A12" s="172">
        <v>1</v>
      </c>
      <c r="B12" s="170">
        <v>389895</v>
      </c>
      <c r="C12" s="168" t="s">
        <v>197</v>
      </c>
      <c r="D12" s="66">
        <v>290.10000000000002</v>
      </c>
      <c r="E12" s="121">
        <v>4.0999999999999996</v>
      </c>
      <c r="F12" s="66">
        <v>2.2999999999999998</v>
      </c>
      <c r="G12" s="66">
        <v>56.1</v>
      </c>
      <c r="H12" s="67">
        <v>2017</v>
      </c>
      <c r="I12" s="66">
        <v>2.2999999999999998</v>
      </c>
      <c r="J12" s="66">
        <v>56.1</v>
      </c>
      <c r="K12" s="66">
        <v>2.2999999999999998</v>
      </c>
      <c r="L12" s="73">
        <f t="shared" ref="L12:L22" si="1">SUM(K12/E12)*100</f>
        <v>56.09756097560976</v>
      </c>
      <c r="M12" s="66">
        <v>4.0999999999999996</v>
      </c>
      <c r="N12" s="66">
        <f>SUM(M12/E12*100)</f>
        <v>100</v>
      </c>
      <c r="O12" s="1157">
        <v>2022</v>
      </c>
      <c r="P12" s="115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</row>
    <row r="13" spans="1:121" ht="30" x14ac:dyDescent="0.2">
      <c r="A13" s="172">
        <v>2</v>
      </c>
      <c r="B13" s="170">
        <v>389522</v>
      </c>
      <c r="C13" s="169" t="s">
        <v>198</v>
      </c>
      <c r="D13" s="73">
        <v>20.5</v>
      </c>
      <c r="E13" s="66">
        <v>20.5</v>
      </c>
      <c r="F13" s="66">
        <v>9.3000000000000007</v>
      </c>
      <c r="G13" s="66">
        <v>45.26</v>
      </c>
      <c r="H13" s="66">
        <v>2011</v>
      </c>
      <c r="I13" s="66">
        <v>9.2799999999999994</v>
      </c>
      <c r="J13" s="66">
        <v>45.26</v>
      </c>
      <c r="K13" s="66">
        <v>9.3000000000000007</v>
      </c>
      <c r="L13" s="73">
        <f t="shared" si="1"/>
        <v>45.365853658536587</v>
      </c>
      <c r="M13" s="66">
        <v>17.399999999999999</v>
      </c>
      <c r="N13" s="66">
        <f t="shared" ref="N13:N25" si="2">SUM(M13/E13*100)</f>
        <v>84.878048780487802</v>
      </c>
      <c r="O13" s="1157">
        <v>2023</v>
      </c>
      <c r="P13" s="1158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</row>
    <row r="14" spans="1:121" ht="30" x14ac:dyDescent="0.2">
      <c r="A14" s="172">
        <v>3</v>
      </c>
      <c r="B14" s="170">
        <v>389531</v>
      </c>
      <c r="C14" s="169" t="s">
        <v>199</v>
      </c>
      <c r="D14" s="73">
        <v>29.2</v>
      </c>
      <c r="E14" s="66">
        <v>24.9</v>
      </c>
      <c r="F14" s="66">
        <v>17.3</v>
      </c>
      <c r="G14" s="66">
        <v>69.48</v>
      </c>
      <c r="H14" s="66">
        <v>2014</v>
      </c>
      <c r="I14" s="66">
        <v>17.3</v>
      </c>
      <c r="J14" s="66">
        <v>69.48</v>
      </c>
      <c r="K14" s="66">
        <v>21.4</v>
      </c>
      <c r="L14" s="73">
        <f t="shared" si="1"/>
        <v>85.943775100401609</v>
      </c>
      <c r="M14" s="66">
        <v>24.9</v>
      </c>
      <c r="N14" s="66">
        <f t="shared" si="2"/>
        <v>100</v>
      </c>
      <c r="O14" s="1157">
        <v>2021</v>
      </c>
      <c r="P14" s="115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</row>
    <row r="15" spans="1:121" ht="30" x14ac:dyDescent="0.2">
      <c r="A15" s="172">
        <v>4</v>
      </c>
      <c r="B15" s="170">
        <v>389688</v>
      </c>
      <c r="C15" s="169" t="s">
        <v>200</v>
      </c>
      <c r="D15" s="73">
        <v>84.3</v>
      </c>
      <c r="E15" s="66">
        <v>39</v>
      </c>
      <c r="F15" s="66">
        <v>18.399999999999999</v>
      </c>
      <c r="G15" s="66">
        <v>47.23</v>
      </c>
      <c r="H15" s="66">
        <v>2010</v>
      </c>
      <c r="I15" s="66">
        <v>18.420000000000002</v>
      </c>
      <c r="J15" s="66">
        <v>47.23</v>
      </c>
      <c r="K15" s="66">
        <v>31.1</v>
      </c>
      <c r="L15" s="73">
        <f t="shared" si="1"/>
        <v>79.743589743589752</v>
      </c>
      <c r="M15" s="66">
        <v>33.1</v>
      </c>
      <c r="N15" s="66">
        <f t="shared" si="2"/>
        <v>84.871794871794876</v>
      </c>
      <c r="O15" s="1157">
        <v>2018</v>
      </c>
      <c r="P15" s="115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</row>
    <row r="16" spans="1:121" ht="30" x14ac:dyDescent="0.2">
      <c r="A16" s="172">
        <v>5</v>
      </c>
      <c r="B16" s="170">
        <v>389445</v>
      </c>
      <c r="C16" s="169" t="s">
        <v>201</v>
      </c>
      <c r="D16" s="73">
        <v>82.2</v>
      </c>
      <c r="E16" s="66">
        <v>28.5</v>
      </c>
      <c r="F16" s="66">
        <v>15.7</v>
      </c>
      <c r="G16" s="66">
        <v>72.69</v>
      </c>
      <c r="H16" s="66">
        <v>2015</v>
      </c>
      <c r="I16" s="66">
        <v>15.7</v>
      </c>
      <c r="J16" s="66">
        <v>72.69</v>
      </c>
      <c r="K16" s="66">
        <v>15.7</v>
      </c>
      <c r="L16" s="73">
        <f t="shared" si="1"/>
        <v>55.087719298245609</v>
      </c>
      <c r="M16" s="66">
        <v>24.2</v>
      </c>
      <c r="N16" s="66">
        <f t="shared" si="2"/>
        <v>84.912280701754383</v>
      </c>
      <c r="O16" s="1157">
        <v>2018</v>
      </c>
      <c r="P16" s="115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</row>
    <row r="17" spans="1:121" ht="30" x14ac:dyDescent="0.2">
      <c r="A17" s="172">
        <v>6</v>
      </c>
      <c r="B17" s="170">
        <v>389616</v>
      </c>
      <c r="C17" s="169" t="s">
        <v>202</v>
      </c>
      <c r="D17" s="73">
        <v>62.5</v>
      </c>
      <c r="E17" s="66">
        <v>21.6</v>
      </c>
      <c r="F17" s="66">
        <v>8</v>
      </c>
      <c r="G17" s="66">
        <v>37.04</v>
      </c>
      <c r="H17" s="66">
        <v>2012</v>
      </c>
      <c r="I17" s="66">
        <v>8</v>
      </c>
      <c r="J17" s="66">
        <v>37.04</v>
      </c>
      <c r="K17" s="66">
        <v>8</v>
      </c>
      <c r="L17" s="73">
        <f t="shared" si="1"/>
        <v>37.037037037037038</v>
      </c>
      <c r="M17" s="66">
        <v>18.399999999999999</v>
      </c>
      <c r="N17" s="66">
        <f t="shared" si="2"/>
        <v>85.185185185185176</v>
      </c>
      <c r="O17" s="1157">
        <v>2018</v>
      </c>
      <c r="P17" s="115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</row>
    <row r="18" spans="1:121" ht="45" x14ac:dyDescent="0.2">
      <c r="A18" s="172">
        <v>7</v>
      </c>
      <c r="B18" s="170">
        <v>389355</v>
      </c>
      <c r="C18" s="122" t="s">
        <v>203</v>
      </c>
      <c r="D18" s="123">
        <v>21.8</v>
      </c>
      <c r="E18" s="121">
        <v>9.1</v>
      </c>
      <c r="F18" s="66">
        <v>3.7</v>
      </c>
      <c r="G18" s="66">
        <v>40.659999999999997</v>
      </c>
      <c r="H18" s="67">
        <v>2012</v>
      </c>
      <c r="I18" s="66">
        <v>3.7</v>
      </c>
      <c r="J18" s="66">
        <v>40.659999999999997</v>
      </c>
      <c r="K18" s="66">
        <v>3.7</v>
      </c>
      <c r="L18" s="73">
        <f t="shared" si="1"/>
        <v>40.659340659340664</v>
      </c>
      <c r="M18" s="66">
        <v>7.7</v>
      </c>
      <c r="N18" s="66">
        <f t="shared" si="2"/>
        <v>84.615384615384627</v>
      </c>
      <c r="O18" s="1157">
        <v>2018</v>
      </c>
      <c r="P18" s="115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</row>
    <row r="19" spans="1:121" ht="45" x14ac:dyDescent="0.2">
      <c r="A19" s="172">
        <v>8</v>
      </c>
      <c r="B19" s="170">
        <v>389502</v>
      </c>
      <c r="C19" s="169" t="s">
        <v>204</v>
      </c>
      <c r="D19" s="73">
        <v>17.600000000000001</v>
      </c>
      <c r="E19" s="66">
        <v>17.600000000000001</v>
      </c>
      <c r="F19" s="66">
        <v>12.3</v>
      </c>
      <c r="G19" s="66">
        <v>69.885999999999996</v>
      </c>
      <c r="H19" s="66">
        <v>2012</v>
      </c>
      <c r="I19" s="66">
        <v>12.3</v>
      </c>
      <c r="J19" s="66">
        <v>69.885999999999996</v>
      </c>
      <c r="K19" s="66">
        <v>12.3</v>
      </c>
      <c r="L19" s="73">
        <f t="shared" si="1"/>
        <v>69.88636363636364</v>
      </c>
      <c r="M19" s="66">
        <v>15</v>
      </c>
      <c r="N19" s="66">
        <f t="shared" si="2"/>
        <v>85.22727272727272</v>
      </c>
      <c r="O19" s="1157">
        <v>2023</v>
      </c>
      <c r="P19" s="1158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</row>
    <row r="20" spans="1:121" ht="30" x14ac:dyDescent="0.2">
      <c r="A20" s="172">
        <v>9</v>
      </c>
      <c r="B20" s="170">
        <v>389799</v>
      </c>
      <c r="C20" s="169" t="s">
        <v>205</v>
      </c>
      <c r="D20" s="73">
        <v>12</v>
      </c>
      <c r="E20" s="66">
        <v>12</v>
      </c>
      <c r="F20" s="66">
        <v>6.2</v>
      </c>
      <c r="G20" s="66">
        <v>51.7</v>
      </c>
      <c r="H20" s="66">
        <v>2012</v>
      </c>
      <c r="I20" s="66">
        <v>6.2</v>
      </c>
      <c r="J20" s="66">
        <v>51.7</v>
      </c>
      <c r="K20" s="66">
        <v>10.199999999999999</v>
      </c>
      <c r="L20" s="73">
        <f t="shared" si="1"/>
        <v>85</v>
      </c>
      <c r="M20" s="66">
        <v>10.199999999999999</v>
      </c>
      <c r="N20" s="66">
        <f t="shared" si="2"/>
        <v>85</v>
      </c>
      <c r="O20" s="1171">
        <v>2023</v>
      </c>
      <c r="P20" s="117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</row>
    <row r="21" spans="1:121" ht="45" x14ac:dyDescent="0.2">
      <c r="A21" s="172">
        <v>10</v>
      </c>
      <c r="B21" s="170">
        <v>389573</v>
      </c>
      <c r="C21" s="169" t="s">
        <v>206</v>
      </c>
      <c r="D21" s="73">
        <v>18.399999999999999</v>
      </c>
      <c r="E21" s="66">
        <v>18.399999999999999</v>
      </c>
      <c r="F21" s="66">
        <v>9.1</v>
      </c>
      <c r="G21" s="66">
        <v>49.45</v>
      </c>
      <c r="H21" s="66">
        <v>2011</v>
      </c>
      <c r="I21" s="66">
        <v>9.1</v>
      </c>
      <c r="J21" s="66">
        <v>49.45</v>
      </c>
      <c r="K21" s="66">
        <v>9.1</v>
      </c>
      <c r="L21" s="73">
        <f t="shared" si="1"/>
        <v>49.456521739130437</v>
      </c>
      <c r="M21" s="66">
        <v>15.6</v>
      </c>
      <c r="N21" s="66">
        <f t="shared" si="2"/>
        <v>84.782608695652186</v>
      </c>
      <c r="O21" s="1171">
        <v>2022</v>
      </c>
      <c r="P21" s="117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</row>
    <row r="22" spans="1:121" ht="45" x14ac:dyDescent="0.2">
      <c r="A22" s="172">
        <v>11</v>
      </c>
      <c r="B22" s="170">
        <v>389851</v>
      </c>
      <c r="C22" s="122" t="s">
        <v>207</v>
      </c>
      <c r="D22" s="123">
        <v>7.3</v>
      </c>
      <c r="E22" s="121">
        <v>7.3</v>
      </c>
      <c r="F22" s="66">
        <v>4.2</v>
      </c>
      <c r="G22" s="66">
        <v>57.53</v>
      </c>
      <c r="H22" s="67">
        <v>2012</v>
      </c>
      <c r="I22" s="66">
        <v>4.2</v>
      </c>
      <c r="J22" s="66">
        <v>57.53</v>
      </c>
      <c r="K22" s="66">
        <v>4.2</v>
      </c>
      <c r="L22" s="73">
        <f t="shared" si="1"/>
        <v>57.534246575342472</v>
      </c>
      <c r="M22" s="66">
        <v>6.2</v>
      </c>
      <c r="N22" s="66">
        <f t="shared" si="2"/>
        <v>84.93150684931507</v>
      </c>
      <c r="O22" s="1171">
        <v>2021</v>
      </c>
      <c r="P22" s="117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</row>
    <row r="23" spans="1:121" ht="45" x14ac:dyDescent="0.2">
      <c r="A23" s="404">
        <v>12</v>
      </c>
      <c r="B23" s="369">
        <v>389782</v>
      </c>
      <c r="C23" s="405" t="s">
        <v>86</v>
      </c>
      <c r="D23" s="406">
        <v>28.8</v>
      </c>
      <c r="E23" s="406">
        <v>28.8</v>
      </c>
      <c r="F23" s="370">
        <v>0</v>
      </c>
      <c r="G23" s="407">
        <v>0</v>
      </c>
      <c r="H23" s="407">
        <v>0</v>
      </c>
      <c r="I23" s="408">
        <v>15.2</v>
      </c>
      <c r="J23" s="408">
        <f t="shared" ref="J23:J24" si="3">SUM(I23/E23)*100</f>
        <v>52.777777777777779</v>
      </c>
      <c r="K23" s="408">
        <v>17.733000000000001</v>
      </c>
      <c r="L23" s="408">
        <f t="shared" ref="L23:L25" si="4">SUM(K23/E23*100)</f>
        <v>61.572916666666664</v>
      </c>
      <c r="M23" s="370">
        <v>17.7</v>
      </c>
      <c r="N23" s="408">
        <f t="shared" si="2"/>
        <v>61.458333333333329</v>
      </c>
      <c r="O23" s="1159">
        <v>2021</v>
      </c>
      <c r="P23" s="116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</row>
    <row r="24" spans="1:121" s="449" customFormat="1" ht="15" x14ac:dyDescent="0.2">
      <c r="A24" s="404">
        <v>13</v>
      </c>
      <c r="B24" s="546">
        <v>389849</v>
      </c>
      <c r="C24" s="405" t="s">
        <v>85</v>
      </c>
      <c r="D24" s="547">
        <v>6.2</v>
      </c>
      <c r="E24" s="406">
        <v>6.2</v>
      </c>
      <c r="F24" s="407">
        <v>0</v>
      </c>
      <c r="G24" s="407">
        <v>0</v>
      </c>
      <c r="H24" s="408">
        <v>3.1</v>
      </c>
      <c r="I24" s="408">
        <v>3.1</v>
      </c>
      <c r="J24" s="408">
        <f t="shared" si="3"/>
        <v>50</v>
      </c>
      <c r="K24" s="408">
        <v>6.2</v>
      </c>
      <c r="L24" s="408">
        <f t="shared" si="4"/>
        <v>100</v>
      </c>
      <c r="M24" s="484">
        <v>6.2</v>
      </c>
      <c r="N24" s="408">
        <f t="shared" si="2"/>
        <v>100</v>
      </c>
      <c r="O24" s="1159">
        <v>2021</v>
      </c>
      <c r="P24" s="1160"/>
    </row>
    <row r="25" spans="1:121" s="449" customFormat="1" ht="19.5" customHeight="1" x14ac:dyDescent="0.2">
      <c r="A25" s="404">
        <v>14</v>
      </c>
      <c r="B25" s="546"/>
      <c r="C25" s="405" t="s">
        <v>805</v>
      </c>
      <c r="D25" s="550">
        <v>2.7</v>
      </c>
      <c r="E25" s="406">
        <v>2.7</v>
      </c>
      <c r="F25" s="407">
        <v>0</v>
      </c>
      <c r="G25" s="407">
        <v>0</v>
      </c>
      <c r="H25" s="408">
        <v>2019</v>
      </c>
      <c r="I25" s="408">
        <v>0</v>
      </c>
      <c r="J25" s="408">
        <v>0</v>
      </c>
      <c r="K25" s="408">
        <v>2.7</v>
      </c>
      <c r="L25" s="408">
        <f t="shared" si="4"/>
        <v>100</v>
      </c>
      <c r="M25" s="484">
        <v>2.7</v>
      </c>
      <c r="N25" s="408">
        <f t="shared" si="2"/>
        <v>100</v>
      </c>
      <c r="O25" s="1159">
        <v>2020</v>
      </c>
      <c r="P25" s="1160"/>
    </row>
    <row r="26" spans="1:121" ht="14.25" x14ac:dyDescent="0.2">
      <c r="A26" s="1161" t="s">
        <v>51</v>
      </c>
      <c r="B26" s="1161"/>
      <c r="C26" s="1161"/>
      <c r="D26" s="68">
        <f>SUM(D12:D25)</f>
        <v>683.59999999999991</v>
      </c>
      <c r="E26" s="447">
        <f>SUM(E12:E25)</f>
        <v>240.7</v>
      </c>
      <c r="F26" s="68">
        <f>F12+F13+F14+F15+F16+F17+F18+F19+F20+F21+F22+F23+F24</f>
        <v>106.5</v>
      </c>
      <c r="G26" s="68">
        <f>SUM(F26)/E26*100</f>
        <v>44.245949314499377</v>
      </c>
      <c r="H26" s="68" t="s">
        <v>97</v>
      </c>
      <c r="I26" s="68">
        <f>I12+I13+I14+I15+I16+I17+I18+I19+I20+I21+I22+I23+I24</f>
        <v>124.8</v>
      </c>
      <c r="J26" s="68">
        <f>SUM(I26)/E26*100</f>
        <v>51.848774407976741</v>
      </c>
      <c r="K26" s="68">
        <f>K12+K13+K14+K15+K16+K17+K18+K19+K20+K21+K22+K23+K24+K25</f>
        <v>153.93299999999996</v>
      </c>
      <c r="L26" s="68">
        <f>SUM(K26)/E26*100</f>
        <v>63.952222683838791</v>
      </c>
      <c r="M26" s="68">
        <f>SUM(M12:M25)</f>
        <v>203.39999999999992</v>
      </c>
      <c r="N26" s="68">
        <f>SUM(M26)/E26*100</f>
        <v>84.503531366846659</v>
      </c>
      <c r="O26" s="171"/>
      <c r="P26" s="171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</row>
    <row r="27" spans="1:121" ht="18" customHeight="1" x14ac:dyDescent="0.2">
      <c r="A27" s="1153" t="s">
        <v>804</v>
      </c>
      <c r="B27" s="1154"/>
      <c r="C27" s="1154"/>
      <c r="D27" s="1154"/>
      <c r="E27" s="1154"/>
      <c r="F27" s="1154"/>
      <c r="G27" s="1154"/>
      <c r="H27" s="1154"/>
      <c r="I27" s="1154"/>
      <c r="J27" s="1154"/>
      <c r="K27" s="1154"/>
      <c r="L27" s="1154"/>
      <c r="M27" s="1154"/>
      <c r="N27" s="1154"/>
      <c r="O27" s="1154"/>
      <c r="P27" s="1155"/>
    </row>
    <row r="28" spans="1:121" ht="15.75" customHeight="1" x14ac:dyDescent="0.2">
      <c r="A28" s="109"/>
      <c r="B28" s="109"/>
      <c r="C28" s="100" t="s">
        <v>101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21" s="64" customFormat="1" ht="15" x14ac:dyDescent="0.2">
      <c r="A29" s="147">
        <v>1</v>
      </c>
      <c r="B29" s="195">
        <v>303640</v>
      </c>
      <c r="C29" s="225" t="s">
        <v>329</v>
      </c>
      <c r="D29" s="238">
        <v>0.05</v>
      </c>
      <c r="E29" s="238">
        <v>0.05</v>
      </c>
      <c r="F29" s="65"/>
      <c r="G29" s="65"/>
      <c r="H29" s="65"/>
      <c r="I29" s="345">
        <v>0</v>
      </c>
      <c r="J29" s="345">
        <f>I29/E29*100</f>
        <v>0</v>
      </c>
      <c r="K29" s="345">
        <v>0</v>
      </c>
      <c r="L29" s="345">
        <f>K29/E29*100</f>
        <v>0</v>
      </c>
      <c r="M29" s="345">
        <v>0.05</v>
      </c>
      <c r="N29" s="345">
        <f>M29/E29*100</f>
        <v>100</v>
      </c>
      <c r="O29" s="232">
        <v>7</v>
      </c>
      <c r="P29" s="232">
        <v>2025</v>
      </c>
    </row>
    <row r="30" spans="1:121" s="64" customFormat="1" ht="15" x14ac:dyDescent="0.2">
      <c r="A30" s="147">
        <v>2</v>
      </c>
      <c r="B30" s="195">
        <v>297570</v>
      </c>
      <c r="C30" s="225" t="s">
        <v>188</v>
      </c>
      <c r="D30" s="238">
        <v>6.3559999999999999</v>
      </c>
      <c r="E30" s="238">
        <v>6.3559999999999999</v>
      </c>
      <c r="F30" s="65"/>
      <c r="G30" s="65"/>
      <c r="H30" s="65"/>
      <c r="I30" s="345">
        <v>0</v>
      </c>
      <c r="J30" s="345">
        <f t="shared" ref="J30:J98" si="5">I30/E30*100</f>
        <v>0</v>
      </c>
      <c r="K30" s="345">
        <v>0</v>
      </c>
      <c r="L30" s="345">
        <f t="shared" ref="L30:L98" si="6">K30/E30*100</f>
        <v>0</v>
      </c>
      <c r="M30" s="345">
        <v>6.3559999999999999</v>
      </c>
      <c r="N30" s="345">
        <f t="shared" ref="N30:N98" si="7">M30/E30*100</f>
        <v>100</v>
      </c>
      <c r="O30" s="232">
        <v>7</v>
      </c>
      <c r="P30" s="232">
        <v>2025</v>
      </c>
    </row>
    <row r="31" spans="1:121" s="64" customFormat="1" ht="15" x14ac:dyDescent="0.2">
      <c r="A31" s="147">
        <v>3</v>
      </c>
      <c r="B31" s="195">
        <v>298361</v>
      </c>
      <c r="C31" s="225" t="s">
        <v>189</v>
      </c>
      <c r="D31" s="238">
        <v>3.403</v>
      </c>
      <c r="E31" s="238">
        <v>3.403</v>
      </c>
      <c r="F31" s="65"/>
      <c r="G31" s="65"/>
      <c r="H31" s="65"/>
      <c r="I31" s="345">
        <v>1.9530000000000001</v>
      </c>
      <c r="J31" s="345">
        <f t="shared" si="5"/>
        <v>57.390537760799297</v>
      </c>
      <c r="K31" s="345">
        <v>1.9530000000000001</v>
      </c>
      <c r="L31" s="345">
        <f t="shared" si="6"/>
        <v>57.390537760799297</v>
      </c>
      <c r="M31" s="345">
        <v>3.403</v>
      </c>
      <c r="N31" s="345">
        <f t="shared" si="7"/>
        <v>100</v>
      </c>
      <c r="O31" s="232">
        <v>5</v>
      </c>
      <c r="P31" s="232">
        <v>2021</v>
      </c>
    </row>
    <row r="32" spans="1:121" s="64" customFormat="1" ht="15" x14ac:dyDescent="0.2">
      <c r="A32" s="147">
        <v>4</v>
      </c>
      <c r="B32" s="195">
        <v>297710</v>
      </c>
      <c r="C32" s="225" t="s">
        <v>287</v>
      </c>
      <c r="D32" s="238">
        <v>4.74</v>
      </c>
      <c r="E32" s="238">
        <v>4.74</v>
      </c>
      <c r="F32" s="65"/>
      <c r="G32" s="65"/>
      <c r="H32" s="65"/>
      <c r="I32" s="345">
        <v>1.659</v>
      </c>
      <c r="J32" s="345">
        <f t="shared" si="5"/>
        <v>35</v>
      </c>
      <c r="K32" s="345">
        <v>1.659</v>
      </c>
      <c r="L32" s="345">
        <f t="shared" si="6"/>
        <v>35</v>
      </c>
      <c r="M32" s="345">
        <v>1.659</v>
      </c>
      <c r="N32" s="345">
        <f t="shared" si="7"/>
        <v>35</v>
      </c>
      <c r="O32" s="232">
        <v>5</v>
      </c>
      <c r="P32" s="232">
        <v>2023</v>
      </c>
    </row>
    <row r="33" spans="1:16" s="64" customFormat="1" ht="15" x14ac:dyDescent="0.2">
      <c r="A33" s="147">
        <v>5</v>
      </c>
      <c r="B33" s="195">
        <v>298230</v>
      </c>
      <c r="C33" s="225" t="s">
        <v>349</v>
      </c>
      <c r="D33" s="238">
        <v>2.21</v>
      </c>
      <c r="E33" s="238">
        <v>2.21</v>
      </c>
      <c r="F33" s="65"/>
      <c r="G33" s="65"/>
      <c r="H33" s="65"/>
      <c r="I33" s="345">
        <v>0</v>
      </c>
      <c r="J33" s="345">
        <f t="shared" si="5"/>
        <v>0</v>
      </c>
      <c r="K33" s="345">
        <v>2.21</v>
      </c>
      <c r="L33" s="345">
        <f t="shared" si="6"/>
        <v>100</v>
      </c>
      <c r="M33" s="345">
        <v>2.21</v>
      </c>
      <c r="N33" s="345">
        <f t="shared" si="7"/>
        <v>100</v>
      </c>
      <c r="O33" s="237">
        <v>6</v>
      </c>
      <c r="P33" s="232">
        <v>2020</v>
      </c>
    </row>
    <row r="34" spans="1:16" s="64" customFormat="1" ht="15" x14ac:dyDescent="0.2">
      <c r="A34" s="147">
        <v>6</v>
      </c>
      <c r="B34" s="195">
        <v>297720</v>
      </c>
      <c r="C34" s="225" t="s">
        <v>355</v>
      </c>
      <c r="D34" s="238">
        <v>1.724</v>
      </c>
      <c r="E34" s="238">
        <v>1.724</v>
      </c>
      <c r="F34" s="65"/>
      <c r="G34" s="65"/>
      <c r="H34" s="65"/>
      <c r="I34" s="345">
        <v>0</v>
      </c>
      <c r="J34" s="345">
        <f t="shared" si="5"/>
        <v>0</v>
      </c>
      <c r="K34" s="345">
        <v>1.724</v>
      </c>
      <c r="L34" s="345">
        <f t="shared" si="6"/>
        <v>100</v>
      </c>
      <c r="M34" s="345">
        <v>1.724</v>
      </c>
      <c r="N34" s="345">
        <f t="shared" si="7"/>
        <v>100</v>
      </c>
      <c r="O34" s="232">
        <v>6</v>
      </c>
      <c r="P34" s="232">
        <v>2020</v>
      </c>
    </row>
    <row r="35" spans="1:16" s="64" customFormat="1" ht="15" x14ac:dyDescent="0.2">
      <c r="A35" s="147">
        <v>7</v>
      </c>
      <c r="B35" s="195">
        <v>297708</v>
      </c>
      <c r="C35" s="225" t="s">
        <v>358</v>
      </c>
      <c r="D35" s="238">
        <v>2.988</v>
      </c>
      <c r="E35" s="238">
        <v>2.988</v>
      </c>
      <c r="F35" s="65"/>
      <c r="G35" s="65"/>
      <c r="H35" s="65"/>
      <c r="I35" s="345">
        <v>0</v>
      </c>
      <c r="J35" s="345">
        <f t="shared" si="5"/>
        <v>0</v>
      </c>
      <c r="K35" s="345">
        <v>1.738</v>
      </c>
      <c r="L35" s="345">
        <f t="shared" si="6"/>
        <v>58.165997322623831</v>
      </c>
      <c r="M35" s="345">
        <v>2.988</v>
      </c>
      <c r="N35" s="345">
        <f t="shared" si="7"/>
        <v>100</v>
      </c>
      <c r="O35" s="232">
        <v>7</v>
      </c>
      <c r="P35" s="232">
        <v>2020</v>
      </c>
    </row>
    <row r="36" spans="1:16" s="64" customFormat="1" ht="15" x14ac:dyDescent="0.2">
      <c r="A36" s="147">
        <v>8</v>
      </c>
      <c r="B36" s="195">
        <v>297474</v>
      </c>
      <c r="C36" s="225" t="s">
        <v>369</v>
      </c>
      <c r="D36" s="238">
        <v>3.1160000000000001</v>
      </c>
      <c r="E36" s="238">
        <v>3.1160000000000001</v>
      </c>
      <c r="F36" s="65"/>
      <c r="G36" s="65"/>
      <c r="H36" s="65"/>
      <c r="I36" s="345">
        <v>0.38900000000000001</v>
      </c>
      <c r="J36" s="345">
        <f t="shared" si="5"/>
        <v>12.483953786906291</v>
      </c>
      <c r="K36" s="345">
        <v>3.1160000000000001</v>
      </c>
      <c r="L36" s="345">
        <f t="shared" si="6"/>
        <v>100</v>
      </c>
      <c r="M36" s="345">
        <v>3.1160000000000001</v>
      </c>
      <c r="N36" s="345">
        <f t="shared" si="7"/>
        <v>100</v>
      </c>
      <c r="O36" s="232">
        <v>6</v>
      </c>
      <c r="P36" s="232">
        <v>2020</v>
      </c>
    </row>
    <row r="37" spans="1:16" s="64" customFormat="1" ht="15" x14ac:dyDescent="0.2">
      <c r="A37" s="147">
        <v>9</v>
      </c>
      <c r="B37" s="195">
        <v>297406</v>
      </c>
      <c r="C37" s="225" t="s">
        <v>379</v>
      </c>
      <c r="D37" s="238">
        <v>2.173</v>
      </c>
      <c r="E37" s="238">
        <v>2.173</v>
      </c>
      <c r="F37" s="65"/>
      <c r="G37" s="65"/>
      <c r="H37" s="65"/>
      <c r="I37" s="345">
        <v>0</v>
      </c>
      <c r="J37" s="345">
        <f t="shared" si="5"/>
        <v>0</v>
      </c>
      <c r="K37" s="345">
        <v>0</v>
      </c>
      <c r="L37" s="345">
        <f t="shared" si="6"/>
        <v>0</v>
      </c>
      <c r="M37" s="345">
        <v>2.173</v>
      </c>
      <c r="N37" s="345">
        <f t="shared" si="7"/>
        <v>100</v>
      </c>
      <c r="O37" s="232">
        <v>6</v>
      </c>
      <c r="P37" s="232">
        <v>2021</v>
      </c>
    </row>
    <row r="38" spans="1:16" s="64" customFormat="1" ht="15" x14ac:dyDescent="0.2">
      <c r="A38" s="147">
        <v>10</v>
      </c>
      <c r="B38" s="195">
        <v>297426</v>
      </c>
      <c r="C38" s="225" t="s">
        <v>382</v>
      </c>
      <c r="D38" s="238">
        <v>2.78</v>
      </c>
      <c r="E38" s="238">
        <v>2.78</v>
      </c>
      <c r="F38" s="65"/>
      <c r="G38" s="65"/>
      <c r="H38" s="65"/>
      <c r="I38" s="345">
        <v>1.6950000000000001</v>
      </c>
      <c r="J38" s="345">
        <f t="shared" si="5"/>
        <v>60.971223021582745</v>
      </c>
      <c r="K38" s="345">
        <v>1.6950000000000001</v>
      </c>
      <c r="L38" s="345">
        <f t="shared" si="6"/>
        <v>60.971223021582745</v>
      </c>
      <c r="M38" s="345">
        <v>1.6950000000000001</v>
      </c>
      <c r="N38" s="345">
        <f t="shared" si="7"/>
        <v>60.971223021582745</v>
      </c>
      <c r="O38" s="232">
        <v>7</v>
      </c>
      <c r="P38" s="232">
        <v>2025</v>
      </c>
    </row>
    <row r="39" spans="1:16" s="64" customFormat="1" ht="15" x14ac:dyDescent="0.2">
      <c r="A39" s="147">
        <v>11</v>
      </c>
      <c r="B39" s="195">
        <v>297402</v>
      </c>
      <c r="C39" s="225" t="s">
        <v>384</v>
      </c>
      <c r="D39" s="238">
        <v>0.44900000000000001</v>
      </c>
      <c r="E39" s="238">
        <v>0.44900000000000001</v>
      </c>
      <c r="F39" s="65"/>
      <c r="G39" s="65"/>
      <c r="H39" s="65"/>
      <c r="I39" s="345">
        <v>0.3</v>
      </c>
      <c r="J39" s="345">
        <f t="shared" si="5"/>
        <v>66.815144766147</v>
      </c>
      <c r="K39" s="345">
        <v>0.3</v>
      </c>
      <c r="L39" s="345">
        <f t="shared" si="6"/>
        <v>66.815144766147</v>
      </c>
      <c r="M39" s="345">
        <v>0.3</v>
      </c>
      <c r="N39" s="345">
        <f t="shared" si="7"/>
        <v>66.815144766147</v>
      </c>
      <c r="O39" s="232">
        <v>5</v>
      </c>
      <c r="P39" s="232">
        <v>2025</v>
      </c>
    </row>
    <row r="40" spans="1:16" s="64" customFormat="1" ht="15" x14ac:dyDescent="0.2">
      <c r="A40" s="147">
        <v>12</v>
      </c>
      <c r="B40" s="195">
        <v>298364</v>
      </c>
      <c r="C40" s="225" t="s">
        <v>288</v>
      </c>
      <c r="D40" s="238">
        <v>0.59399999999999997</v>
      </c>
      <c r="E40" s="238">
        <v>0.59399999999999997</v>
      </c>
      <c r="F40" s="65"/>
      <c r="G40" s="65"/>
      <c r="H40" s="65"/>
      <c r="I40" s="345">
        <v>0.318</v>
      </c>
      <c r="J40" s="345">
        <f t="shared" si="5"/>
        <v>53.535353535353536</v>
      </c>
      <c r="K40" s="345">
        <v>0.318</v>
      </c>
      <c r="L40" s="345">
        <f t="shared" si="6"/>
        <v>53.535353535353536</v>
      </c>
      <c r="M40" s="345">
        <v>0.318</v>
      </c>
      <c r="N40" s="345">
        <f t="shared" si="7"/>
        <v>53.535353535353536</v>
      </c>
      <c r="O40" s="232">
        <v>5</v>
      </c>
      <c r="P40" s="232">
        <v>2020</v>
      </c>
    </row>
    <row r="41" spans="1:16" s="64" customFormat="1" ht="15" x14ac:dyDescent="0.2">
      <c r="A41" s="147">
        <v>13</v>
      </c>
      <c r="B41" s="195">
        <v>297704</v>
      </c>
      <c r="C41" s="225" t="s">
        <v>385</v>
      </c>
      <c r="D41" s="238">
        <v>1.7809999999999999</v>
      </c>
      <c r="E41" s="238">
        <v>1.7809999999999999</v>
      </c>
      <c r="F41" s="65"/>
      <c r="G41" s="65"/>
      <c r="H41" s="65"/>
      <c r="I41" s="345">
        <v>0</v>
      </c>
      <c r="J41" s="345">
        <f t="shared" si="5"/>
        <v>0</v>
      </c>
      <c r="K41" s="345">
        <v>1.7809999999999999</v>
      </c>
      <c r="L41" s="345">
        <f t="shared" si="6"/>
        <v>100</v>
      </c>
      <c r="M41" s="345">
        <v>1.7809999999999999</v>
      </c>
      <c r="N41" s="345">
        <f t="shared" si="7"/>
        <v>100</v>
      </c>
      <c r="O41" s="232">
        <v>5</v>
      </c>
      <c r="P41" s="232">
        <v>2020</v>
      </c>
    </row>
    <row r="42" spans="1:16" s="64" customFormat="1" ht="15" x14ac:dyDescent="0.2">
      <c r="A42" s="147">
        <v>14</v>
      </c>
      <c r="B42" s="195">
        <v>297802</v>
      </c>
      <c r="C42" s="225" t="s">
        <v>190</v>
      </c>
      <c r="D42" s="238">
        <v>2.87</v>
      </c>
      <c r="E42" s="238">
        <v>2.87</v>
      </c>
      <c r="F42" s="65"/>
      <c r="G42" s="65"/>
      <c r="H42" s="65"/>
      <c r="I42" s="345">
        <v>0</v>
      </c>
      <c r="J42" s="345">
        <f t="shared" si="5"/>
        <v>0</v>
      </c>
      <c r="K42" s="345">
        <v>0</v>
      </c>
      <c r="L42" s="345">
        <f t="shared" si="6"/>
        <v>0</v>
      </c>
      <c r="M42" s="345">
        <v>2.87</v>
      </c>
      <c r="N42" s="345">
        <f t="shared" si="7"/>
        <v>100</v>
      </c>
      <c r="O42" s="232">
        <v>6</v>
      </c>
      <c r="P42" s="232">
        <v>2022</v>
      </c>
    </row>
    <row r="43" spans="1:16" s="64" customFormat="1" ht="15" x14ac:dyDescent="0.2">
      <c r="A43" s="147">
        <v>15</v>
      </c>
      <c r="B43" s="195">
        <v>297449</v>
      </c>
      <c r="C43" s="225" t="s">
        <v>191</v>
      </c>
      <c r="D43" s="238">
        <v>6.1689999999999996</v>
      </c>
      <c r="E43" s="238">
        <v>6.1689999999999996</v>
      </c>
      <c r="F43" s="65"/>
      <c r="G43" s="65"/>
      <c r="H43" s="65"/>
      <c r="I43" s="345">
        <v>1.2330000000000001</v>
      </c>
      <c r="J43" s="345">
        <f t="shared" si="5"/>
        <v>19.987031933862866</v>
      </c>
      <c r="K43" s="345">
        <v>1.2330000000000001</v>
      </c>
      <c r="L43" s="345">
        <f t="shared" si="6"/>
        <v>19.987031933862866</v>
      </c>
      <c r="M43" s="345">
        <v>2.59</v>
      </c>
      <c r="N43" s="345">
        <f t="shared" si="7"/>
        <v>41.984114118982006</v>
      </c>
      <c r="O43" s="232">
        <v>8</v>
      </c>
      <c r="P43" s="232">
        <v>2024</v>
      </c>
    </row>
    <row r="44" spans="1:16" s="64" customFormat="1" ht="15" x14ac:dyDescent="0.2">
      <c r="A44" s="147">
        <v>16</v>
      </c>
      <c r="B44" s="195">
        <v>297716</v>
      </c>
      <c r="C44" s="225" t="s">
        <v>411</v>
      </c>
      <c r="D44" s="238">
        <v>0.21199999999999999</v>
      </c>
      <c r="E44" s="238">
        <v>0.21199999999999999</v>
      </c>
      <c r="F44" s="65"/>
      <c r="G44" s="65"/>
      <c r="H44" s="65"/>
      <c r="I44" s="345">
        <v>0.14199999999999999</v>
      </c>
      <c r="J44" s="345">
        <f t="shared" si="5"/>
        <v>66.981132075471692</v>
      </c>
      <c r="K44" s="345">
        <v>0.14199999999999999</v>
      </c>
      <c r="L44" s="345">
        <f t="shared" si="6"/>
        <v>66.981132075471692</v>
      </c>
      <c r="M44" s="345">
        <v>0.14199999999999999</v>
      </c>
      <c r="N44" s="345">
        <f t="shared" si="7"/>
        <v>66.981132075471692</v>
      </c>
      <c r="O44" s="232">
        <v>5</v>
      </c>
      <c r="P44" s="232">
        <v>2025</v>
      </c>
    </row>
    <row r="45" spans="1:16" s="64" customFormat="1" ht="15" x14ac:dyDescent="0.2">
      <c r="A45" s="147">
        <v>17</v>
      </c>
      <c r="B45" s="195">
        <v>297794</v>
      </c>
      <c r="C45" s="225" t="s">
        <v>289</v>
      </c>
      <c r="D45" s="238">
        <v>1.024</v>
      </c>
      <c r="E45" s="238">
        <v>1.024</v>
      </c>
      <c r="F45" s="65"/>
      <c r="G45" s="65"/>
      <c r="H45" s="65"/>
      <c r="I45" s="345">
        <v>0.72399999999999998</v>
      </c>
      <c r="J45" s="345">
        <f t="shared" si="5"/>
        <v>70.703125</v>
      </c>
      <c r="K45" s="345">
        <v>0.72399999999999998</v>
      </c>
      <c r="L45" s="345">
        <f t="shared" si="6"/>
        <v>70.703125</v>
      </c>
      <c r="M45" s="345">
        <v>0.72399999999999998</v>
      </c>
      <c r="N45" s="345">
        <f t="shared" si="7"/>
        <v>70.703125</v>
      </c>
      <c r="O45" s="232">
        <v>6</v>
      </c>
      <c r="P45" s="232">
        <v>2020</v>
      </c>
    </row>
    <row r="46" spans="1:16" s="64" customFormat="1" ht="15" x14ac:dyDescent="0.2">
      <c r="A46" s="147">
        <v>18</v>
      </c>
      <c r="B46" s="195">
        <v>298014</v>
      </c>
      <c r="C46" s="225" t="s">
        <v>412</v>
      </c>
      <c r="D46" s="238">
        <v>0.96499999999999997</v>
      </c>
      <c r="E46" s="238">
        <v>0.96499999999999997</v>
      </c>
      <c r="F46" s="65"/>
      <c r="G46" s="65"/>
      <c r="H46" s="65"/>
      <c r="I46" s="345">
        <v>0.193</v>
      </c>
      <c r="J46" s="345">
        <f t="shared" si="5"/>
        <v>20</v>
      </c>
      <c r="K46" s="345">
        <v>0.193</v>
      </c>
      <c r="L46" s="345">
        <f t="shared" si="6"/>
        <v>20</v>
      </c>
      <c r="M46" s="345">
        <v>0.193</v>
      </c>
      <c r="N46" s="345">
        <f t="shared" si="7"/>
        <v>20</v>
      </c>
      <c r="O46" s="232">
        <v>6</v>
      </c>
      <c r="P46" s="232">
        <v>2025</v>
      </c>
    </row>
    <row r="47" spans="1:16" s="64" customFormat="1" ht="15" x14ac:dyDescent="0.2">
      <c r="A47" s="147">
        <v>19</v>
      </c>
      <c r="B47" s="195">
        <v>297367</v>
      </c>
      <c r="C47" s="225" t="s">
        <v>413</v>
      </c>
      <c r="D47" s="238">
        <v>1.1779999999999999</v>
      </c>
      <c r="E47" s="238">
        <v>1.1779999999999999</v>
      </c>
      <c r="F47" s="65"/>
      <c r="G47" s="65"/>
      <c r="H47" s="65"/>
      <c r="I47" s="345">
        <v>0.94199999999999995</v>
      </c>
      <c r="J47" s="345">
        <f t="shared" si="5"/>
        <v>79.966044142614606</v>
      </c>
      <c r="K47" s="345">
        <v>0.94199999999999995</v>
      </c>
      <c r="L47" s="345">
        <f t="shared" si="6"/>
        <v>79.966044142614606</v>
      </c>
      <c r="M47" s="345">
        <v>0.94199999999999995</v>
      </c>
      <c r="N47" s="345">
        <f t="shared" si="7"/>
        <v>79.966044142614606</v>
      </c>
      <c r="O47" s="232">
        <v>6</v>
      </c>
      <c r="P47" s="232">
        <v>2025</v>
      </c>
    </row>
    <row r="48" spans="1:16" s="64" customFormat="1" ht="15" x14ac:dyDescent="0.2">
      <c r="A48" s="147">
        <v>20</v>
      </c>
      <c r="B48" s="195">
        <v>297707</v>
      </c>
      <c r="C48" s="225" t="s">
        <v>290</v>
      </c>
      <c r="D48" s="238">
        <v>1.1359999999999999</v>
      </c>
      <c r="E48" s="238">
        <v>1.1359999999999999</v>
      </c>
      <c r="F48" s="65"/>
      <c r="G48" s="65"/>
      <c r="H48" s="65"/>
      <c r="I48" s="345">
        <v>0.90900000000000003</v>
      </c>
      <c r="J48" s="345">
        <f t="shared" si="5"/>
        <v>80.01760563380283</v>
      </c>
      <c r="K48" s="345">
        <v>1.1359999999999999</v>
      </c>
      <c r="L48" s="345">
        <f t="shared" si="6"/>
        <v>100</v>
      </c>
      <c r="M48" s="345">
        <v>1.1359999999999999</v>
      </c>
      <c r="N48" s="345">
        <f t="shared" si="7"/>
        <v>100</v>
      </c>
      <c r="O48" s="232">
        <v>9</v>
      </c>
      <c r="P48" s="232">
        <v>2023</v>
      </c>
    </row>
    <row r="49" spans="1:16" s="64" customFormat="1" ht="15" x14ac:dyDescent="0.2">
      <c r="A49" s="147">
        <v>21</v>
      </c>
      <c r="B49" s="195">
        <v>297446</v>
      </c>
      <c r="C49" s="225" t="s">
        <v>417</v>
      </c>
      <c r="D49" s="238">
        <v>0.59599999999999997</v>
      </c>
      <c r="E49" s="238">
        <v>0.59599999999999997</v>
      </c>
      <c r="F49" s="496"/>
      <c r="G49" s="496"/>
      <c r="H49" s="496"/>
      <c r="I49" s="496">
        <v>0.59599999999999997</v>
      </c>
      <c r="J49" s="496">
        <f t="shared" si="5"/>
        <v>100</v>
      </c>
      <c r="K49" s="496">
        <v>0.59599999999999997</v>
      </c>
      <c r="L49" s="496">
        <f t="shared" si="6"/>
        <v>100</v>
      </c>
      <c r="M49" s="496">
        <v>0.59599999999999997</v>
      </c>
      <c r="N49" s="496">
        <f t="shared" si="7"/>
        <v>100</v>
      </c>
      <c r="O49" s="494">
        <v>7</v>
      </c>
      <c r="P49" s="494">
        <v>2025</v>
      </c>
    </row>
    <row r="50" spans="1:16" s="64" customFormat="1" ht="15" x14ac:dyDescent="0.2">
      <c r="A50" s="147">
        <v>22</v>
      </c>
      <c r="B50" s="195">
        <v>303642</v>
      </c>
      <c r="C50" s="225" t="s">
        <v>418</v>
      </c>
      <c r="D50" s="238">
        <v>0.26</v>
      </c>
      <c r="E50" s="238">
        <v>0.26</v>
      </c>
      <c r="F50" s="65"/>
      <c r="G50" s="65"/>
      <c r="H50" s="65"/>
      <c r="I50" s="345">
        <v>0</v>
      </c>
      <c r="J50" s="345">
        <f t="shared" si="5"/>
        <v>0</v>
      </c>
      <c r="K50" s="345">
        <v>0</v>
      </c>
      <c r="L50" s="345">
        <f t="shared" si="6"/>
        <v>0</v>
      </c>
      <c r="M50" s="345">
        <v>0.26</v>
      </c>
      <c r="N50" s="345">
        <f t="shared" si="7"/>
        <v>100</v>
      </c>
      <c r="O50" s="232">
        <v>7</v>
      </c>
      <c r="P50" s="232">
        <v>2025</v>
      </c>
    </row>
    <row r="51" spans="1:16" s="64" customFormat="1" ht="15" x14ac:dyDescent="0.2">
      <c r="A51" s="147">
        <v>23</v>
      </c>
      <c r="B51" s="195">
        <v>303644</v>
      </c>
      <c r="C51" s="225" t="s">
        <v>419</v>
      </c>
      <c r="D51" s="238">
        <v>0.65</v>
      </c>
      <c r="E51" s="238">
        <v>0.65</v>
      </c>
      <c r="F51" s="65"/>
      <c r="G51" s="65"/>
      <c r="H51" s="65"/>
      <c r="I51" s="345">
        <v>0.65</v>
      </c>
      <c r="J51" s="345">
        <f t="shared" si="5"/>
        <v>100</v>
      </c>
      <c r="K51" s="345">
        <v>0.65</v>
      </c>
      <c r="L51" s="345">
        <f t="shared" si="6"/>
        <v>100</v>
      </c>
      <c r="M51" s="345">
        <v>0.65</v>
      </c>
      <c r="N51" s="345">
        <f t="shared" si="7"/>
        <v>100</v>
      </c>
      <c r="O51" s="232">
        <v>7</v>
      </c>
      <c r="P51" s="232">
        <v>2025</v>
      </c>
    </row>
    <row r="52" spans="1:16" s="64" customFormat="1" ht="15" x14ac:dyDescent="0.2">
      <c r="A52" s="147">
        <v>24</v>
      </c>
      <c r="B52" s="195">
        <v>297440</v>
      </c>
      <c r="C52" s="225" t="s">
        <v>420</v>
      </c>
      <c r="D52" s="239">
        <v>1.5469999999999999</v>
      </c>
      <c r="E52" s="239">
        <v>1.5469999999999999</v>
      </c>
      <c r="F52" s="65"/>
      <c r="G52" s="65"/>
      <c r="H52" s="65"/>
      <c r="I52" s="345">
        <v>0</v>
      </c>
      <c r="J52" s="345">
        <f t="shared" si="5"/>
        <v>0</v>
      </c>
      <c r="K52" s="345">
        <v>0</v>
      </c>
      <c r="L52" s="345">
        <f t="shared" si="6"/>
        <v>0</v>
      </c>
      <c r="M52" s="345">
        <v>1.5469999999999999</v>
      </c>
      <c r="N52" s="345">
        <f t="shared" si="7"/>
        <v>100</v>
      </c>
      <c r="O52" s="232">
        <v>6</v>
      </c>
      <c r="P52" s="232">
        <v>2021</v>
      </c>
    </row>
    <row r="53" spans="1:16" s="64" customFormat="1" ht="15" x14ac:dyDescent="0.2">
      <c r="A53" s="147">
        <v>25</v>
      </c>
      <c r="B53" s="195">
        <v>297993</v>
      </c>
      <c r="C53" s="225" t="s">
        <v>436</v>
      </c>
      <c r="D53" s="238">
        <v>1.498</v>
      </c>
      <c r="E53" s="238">
        <v>1.498</v>
      </c>
      <c r="F53" s="65"/>
      <c r="G53" s="65"/>
      <c r="H53" s="65"/>
      <c r="I53" s="345">
        <v>1.1000000000000001</v>
      </c>
      <c r="J53" s="345">
        <f t="shared" si="5"/>
        <v>73.431241655540731</v>
      </c>
      <c r="K53" s="345">
        <v>1.1000000000000001</v>
      </c>
      <c r="L53" s="345">
        <f t="shared" si="6"/>
        <v>73.431241655540731</v>
      </c>
      <c r="M53" s="345">
        <v>1.1000000000000001</v>
      </c>
      <c r="N53" s="345">
        <f t="shared" si="7"/>
        <v>73.431241655540731</v>
      </c>
      <c r="O53" s="232">
        <v>8</v>
      </c>
      <c r="P53" s="232">
        <v>2025</v>
      </c>
    </row>
    <row r="54" spans="1:16" s="64" customFormat="1" ht="15" x14ac:dyDescent="0.2">
      <c r="A54" s="147">
        <v>26</v>
      </c>
      <c r="B54" s="195">
        <v>297472</v>
      </c>
      <c r="C54" s="225" t="s">
        <v>424</v>
      </c>
      <c r="D54" s="238">
        <v>2.1080000000000001</v>
      </c>
      <c r="E54" s="238">
        <v>2.1080000000000001</v>
      </c>
      <c r="F54" s="65"/>
      <c r="G54" s="65"/>
      <c r="H54" s="65"/>
      <c r="I54" s="345">
        <v>0</v>
      </c>
      <c r="J54" s="345">
        <f t="shared" si="5"/>
        <v>0</v>
      </c>
      <c r="K54" s="345">
        <v>1.05</v>
      </c>
      <c r="L54" s="345">
        <f t="shared" si="6"/>
        <v>49.81024667931689</v>
      </c>
      <c r="M54" s="345">
        <v>2.1080000000000001</v>
      </c>
      <c r="N54" s="345">
        <f t="shared" si="7"/>
        <v>100</v>
      </c>
      <c r="O54" s="232">
        <v>5</v>
      </c>
      <c r="P54" s="232">
        <v>2021</v>
      </c>
    </row>
    <row r="55" spans="1:16" s="64" customFormat="1" ht="15" x14ac:dyDescent="0.2">
      <c r="A55" s="147">
        <v>27</v>
      </c>
      <c r="B55" s="195">
        <v>297807</v>
      </c>
      <c r="C55" s="225" t="s">
        <v>437</v>
      </c>
      <c r="D55" s="238">
        <v>1.03</v>
      </c>
      <c r="E55" s="238">
        <v>1.03</v>
      </c>
      <c r="F55" s="496"/>
      <c r="G55" s="496"/>
      <c r="H55" s="496"/>
      <c r="I55" s="496">
        <v>0.9</v>
      </c>
      <c r="J55" s="496">
        <f t="shared" si="5"/>
        <v>87.378640776699029</v>
      </c>
      <c r="K55" s="496">
        <v>0.9</v>
      </c>
      <c r="L55" s="496">
        <f t="shared" si="6"/>
        <v>87.378640776699029</v>
      </c>
      <c r="M55" s="496">
        <v>0.9</v>
      </c>
      <c r="N55" s="496">
        <f t="shared" si="7"/>
        <v>87.378640776699029</v>
      </c>
      <c r="O55" s="494">
        <v>8</v>
      </c>
      <c r="P55" s="494">
        <v>2025</v>
      </c>
    </row>
    <row r="56" spans="1:16" s="64" customFormat="1" ht="15" x14ac:dyDescent="0.2">
      <c r="A56" s="147">
        <v>28</v>
      </c>
      <c r="B56" s="195">
        <v>297858</v>
      </c>
      <c r="C56" s="225" t="s">
        <v>438</v>
      </c>
      <c r="D56" s="238">
        <v>2.3839999999999999</v>
      </c>
      <c r="E56" s="238">
        <v>2.3839999999999999</v>
      </c>
      <c r="F56" s="65"/>
      <c r="G56" s="65"/>
      <c r="H56" s="65"/>
      <c r="I56" s="345">
        <v>1.9670000000000001</v>
      </c>
      <c r="J56" s="345">
        <f t="shared" si="5"/>
        <v>82.508389261744981</v>
      </c>
      <c r="K56" s="345">
        <v>1.9670000000000001</v>
      </c>
      <c r="L56" s="345">
        <f t="shared" si="6"/>
        <v>82.508389261744981</v>
      </c>
      <c r="M56" s="345">
        <v>1.9670000000000001</v>
      </c>
      <c r="N56" s="345">
        <f t="shared" si="7"/>
        <v>82.508389261744981</v>
      </c>
      <c r="O56" s="232">
        <v>8</v>
      </c>
      <c r="P56" s="232">
        <v>2025</v>
      </c>
    </row>
    <row r="57" spans="1:16" s="64" customFormat="1" ht="15" x14ac:dyDescent="0.2">
      <c r="A57" s="147">
        <v>29</v>
      </c>
      <c r="B57" s="195">
        <v>297515</v>
      </c>
      <c r="C57" s="225" t="s">
        <v>441</v>
      </c>
      <c r="D57" s="238">
        <v>1.238</v>
      </c>
      <c r="E57" s="238">
        <v>1.238</v>
      </c>
      <c r="F57" s="65"/>
      <c r="G57" s="65"/>
      <c r="H57" s="65"/>
      <c r="I57" s="348">
        <v>0.92700000000000005</v>
      </c>
      <c r="J57" s="348">
        <f t="shared" si="5"/>
        <v>74.878836833602591</v>
      </c>
      <c r="K57" s="348">
        <f>0.927+0.311</f>
        <v>1.238</v>
      </c>
      <c r="L57" s="348">
        <f t="shared" si="6"/>
        <v>100</v>
      </c>
      <c r="M57" s="348">
        <v>1.238</v>
      </c>
      <c r="N57" s="345">
        <f t="shared" si="7"/>
        <v>100</v>
      </c>
      <c r="O57" s="232">
        <v>8</v>
      </c>
      <c r="P57" s="232">
        <v>2025</v>
      </c>
    </row>
    <row r="58" spans="1:16" s="64" customFormat="1" ht="15" x14ac:dyDescent="0.2">
      <c r="A58" s="147">
        <v>30</v>
      </c>
      <c r="B58" s="195">
        <v>297610</v>
      </c>
      <c r="C58" s="225" t="s">
        <v>442</v>
      </c>
      <c r="D58" s="238">
        <v>3.4380000000000002</v>
      </c>
      <c r="E58" s="238">
        <v>3.4380000000000002</v>
      </c>
      <c r="F58" s="65"/>
      <c r="G58" s="65"/>
      <c r="H58" s="65"/>
      <c r="I58" s="345">
        <v>1.508</v>
      </c>
      <c r="J58" s="345">
        <f t="shared" si="5"/>
        <v>43.86271087841768</v>
      </c>
      <c r="K58" s="345">
        <v>1.508</v>
      </c>
      <c r="L58" s="345">
        <f t="shared" si="6"/>
        <v>43.86271087841768</v>
      </c>
      <c r="M58" s="238">
        <v>3.4380000000000002</v>
      </c>
      <c r="N58" s="345">
        <f t="shared" si="7"/>
        <v>100</v>
      </c>
      <c r="O58" s="232">
        <v>9</v>
      </c>
      <c r="P58" s="232">
        <v>2023</v>
      </c>
    </row>
    <row r="59" spans="1:16" s="64" customFormat="1" ht="15" x14ac:dyDescent="0.2">
      <c r="A59" s="147">
        <v>31</v>
      </c>
      <c r="B59" s="195">
        <v>297355</v>
      </c>
      <c r="C59" s="225" t="s">
        <v>291</v>
      </c>
      <c r="D59" s="238">
        <v>0.73199999999999998</v>
      </c>
      <c r="E59" s="238">
        <v>0.73199999999999998</v>
      </c>
      <c r="F59" s="65"/>
      <c r="G59" s="65"/>
      <c r="H59" s="65"/>
      <c r="I59" s="345">
        <v>0</v>
      </c>
      <c r="J59" s="345">
        <f t="shared" si="5"/>
        <v>0</v>
      </c>
      <c r="K59" s="345">
        <v>0</v>
      </c>
      <c r="L59" s="345">
        <f t="shared" si="6"/>
        <v>0</v>
      </c>
      <c r="M59" s="238">
        <v>0.73199999999999998</v>
      </c>
      <c r="N59" s="345">
        <f t="shared" si="7"/>
        <v>100</v>
      </c>
      <c r="O59" s="232">
        <v>6</v>
      </c>
      <c r="P59" s="232">
        <v>2023</v>
      </c>
    </row>
    <row r="60" spans="1:16" s="64" customFormat="1" ht="15" x14ac:dyDescent="0.2">
      <c r="A60" s="147">
        <v>32</v>
      </c>
      <c r="B60" s="195">
        <v>297822</v>
      </c>
      <c r="C60" s="225" t="s">
        <v>292</v>
      </c>
      <c r="D60" s="238">
        <v>0.92700000000000005</v>
      </c>
      <c r="E60" s="238">
        <v>0.92700000000000005</v>
      </c>
      <c r="F60" s="65"/>
      <c r="G60" s="65"/>
      <c r="H60" s="65"/>
      <c r="I60" s="345">
        <v>0.53200000000000003</v>
      </c>
      <c r="J60" s="345">
        <f t="shared" si="5"/>
        <v>57.389428263214668</v>
      </c>
      <c r="K60" s="345">
        <v>0.53200000000000003</v>
      </c>
      <c r="L60" s="345">
        <f t="shared" si="6"/>
        <v>57.389428263214668</v>
      </c>
      <c r="M60" s="238">
        <v>0.53200000000000003</v>
      </c>
      <c r="N60" s="345">
        <f t="shared" si="7"/>
        <v>57.389428263214668</v>
      </c>
      <c r="O60" s="232">
        <v>6</v>
      </c>
      <c r="P60" s="232">
        <v>2023</v>
      </c>
    </row>
    <row r="61" spans="1:16" s="64" customFormat="1" ht="15" x14ac:dyDescent="0.2">
      <c r="A61" s="147">
        <v>33</v>
      </c>
      <c r="B61" s="195">
        <v>298200</v>
      </c>
      <c r="C61" s="225" t="s">
        <v>454</v>
      </c>
      <c r="D61" s="238">
        <v>0.307</v>
      </c>
      <c r="E61" s="238">
        <v>0.307</v>
      </c>
      <c r="F61" s="65"/>
      <c r="G61" s="65"/>
      <c r="H61" s="65"/>
      <c r="I61" s="345">
        <v>0.12</v>
      </c>
      <c r="J61" s="345">
        <f t="shared" si="5"/>
        <v>39.087947882736159</v>
      </c>
      <c r="K61" s="345">
        <v>0.12</v>
      </c>
      <c r="L61" s="345">
        <f t="shared" si="6"/>
        <v>39.087947882736159</v>
      </c>
      <c r="M61" s="345">
        <v>0.12</v>
      </c>
      <c r="N61" s="345">
        <f t="shared" si="7"/>
        <v>39.087947882736159</v>
      </c>
      <c r="O61" s="232">
        <v>7</v>
      </c>
      <c r="P61" s="232">
        <v>2025</v>
      </c>
    </row>
    <row r="62" spans="1:16" s="64" customFormat="1" ht="15" x14ac:dyDescent="0.2">
      <c r="A62" s="147">
        <v>34</v>
      </c>
      <c r="B62" s="195">
        <v>297581</v>
      </c>
      <c r="C62" s="225" t="s">
        <v>455</v>
      </c>
      <c r="D62" s="238">
        <v>1.0580000000000001</v>
      </c>
      <c r="E62" s="238">
        <v>1.0580000000000001</v>
      </c>
      <c r="F62" s="65"/>
      <c r="G62" s="65"/>
      <c r="H62" s="65"/>
      <c r="I62" s="345">
        <v>0</v>
      </c>
      <c r="J62" s="345">
        <f t="shared" si="5"/>
        <v>0</v>
      </c>
      <c r="K62" s="345">
        <v>0</v>
      </c>
      <c r="L62" s="345">
        <f t="shared" si="6"/>
        <v>0</v>
      </c>
      <c r="M62" s="345">
        <v>1.0580000000000001</v>
      </c>
      <c r="N62" s="345">
        <f t="shared" si="7"/>
        <v>100</v>
      </c>
      <c r="O62" s="232">
        <v>8</v>
      </c>
      <c r="P62" s="232">
        <v>2024</v>
      </c>
    </row>
    <row r="63" spans="1:16" s="64" customFormat="1" ht="15" x14ac:dyDescent="0.2">
      <c r="A63" s="147">
        <v>35</v>
      </c>
      <c r="B63" s="195">
        <v>297431</v>
      </c>
      <c r="C63" s="225" t="s">
        <v>456</v>
      </c>
      <c r="D63" s="238">
        <v>0.80100000000000005</v>
      </c>
      <c r="E63" s="238">
        <v>0.80100000000000005</v>
      </c>
      <c r="F63" s="496"/>
      <c r="G63" s="496"/>
      <c r="H63" s="548"/>
      <c r="I63" s="496">
        <v>0.54</v>
      </c>
      <c r="J63" s="496">
        <f t="shared" si="5"/>
        <v>67.415730337078656</v>
      </c>
      <c r="K63" s="496">
        <v>0.54</v>
      </c>
      <c r="L63" s="496">
        <f t="shared" si="6"/>
        <v>67.415730337078656</v>
      </c>
      <c r="M63" s="496">
        <v>0.54</v>
      </c>
      <c r="N63" s="496">
        <f t="shared" si="7"/>
        <v>67.415730337078656</v>
      </c>
      <c r="O63" s="494">
        <v>6</v>
      </c>
      <c r="P63" s="494">
        <v>2025</v>
      </c>
    </row>
    <row r="64" spans="1:16" s="64" customFormat="1" ht="15" x14ac:dyDescent="0.2">
      <c r="A64" s="147">
        <v>36</v>
      </c>
      <c r="B64" s="195">
        <v>297697</v>
      </c>
      <c r="C64" s="225" t="s">
        <v>457</v>
      </c>
      <c r="D64" s="238">
        <v>0.86399999999999999</v>
      </c>
      <c r="E64" s="238">
        <v>0.86399999999999999</v>
      </c>
      <c r="F64" s="345"/>
      <c r="G64" s="345"/>
      <c r="H64" s="345"/>
      <c r="I64" s="345">
        <v>0.51800000000000002</v>
      </c>
      <c r="J64" s="345">
        <f t="shared" si="5"/>
        <v>59.953703703703709</v>
      </c>
      <c r="K64" s="345">
        <v>0.51900000000000002</v>
      </c>
      <c r="L64" s="345">
        <f t="shared" si="6"/>
        <v>60.069444444444443</v>
      </c>
      <c r="M64" s="345">
        <v>0.51800000000000002</v>
      </c>
      <c r="N64" s="345">
        <f t="shared" si="7"/>
        <v>59.953703703703709</v>
      </c>
      <c r="O64" s="344">
        <v>6</v>
      </c>
      <c r="P64" s="344">
        <v>2025</v>
      </c>
    </row>
    <row r="65" spans="1:16" s="64" customFormat="1" ht="15" x14ac:dyDescent="0.2">
      <c r="A65" s="147">
        <v>37</v>
      </c>
      <c r="B65" s="195">
        <v>297578</v>
      </c>
      <c r="C65" s="225" t="s">
        <v>458</v>
      </c>
      <c r="D65" s="238">
        <v>2.3559999999999999</v>
      </c>
      <c r="E65" s="238">
        <v>2.3559999999999999</v>
      </c>
      <c r="F65" s="65"/>
      <c r="G65" s="65"/>
      <c r="H65" s="65"/>
      <c r="I65" s="345">
        <v>0.55000000000000004</v>
      </c>
      <c r="J65" s="345">
        <f t="shared" si="5"/>
        <v>23.344651952461803</v>
      </c>
      <c r="K65" s="345">
        <v>0.55000000000000004</v>
      </c>
      <c r="L65" s="345">
        <f t="shared" si="6"/>
        <v>23.344651952461803</v>
      </c>
      <c r="M65" s="345">
        <v>2.3559999999999999</v>
      </c>
      <c r="N65" s="345">
        <f t="shared" si="7"/>
        <v>100</v>
      </c>
      <c r="O65" s="232">
        <v>7</v>
      </c>
      <c r="P65" s="232">
        <v>2022</v>
      </c>
    </row>
    <row r="66" spans="1:16" s="64" customFormat="1" ht="15" x14ac:dyDescent="0.2">
      <c r="A66" s="147">
        <v>38</v>
      </c>
      <c r="B66" s="195">
        <v>297713</v>
      </c>
      <c r="C66" s="225" t="s">
        <v>468</v>
      </c>
      <c r="D66" s="238">
        <v>0.11700000000000001</v>
      </c>
      <c r="E66" s="238">
        <v>0.11700000000000001</v>
      </c>
      <c r="F66" s="65"/>
      <c r="G66" s="65"/>
      <c r="H66" s="65"/>
      <c r="I66" s="345">
        <v>0.1</v>
      </c>
      <c r="J66" s="345">
        <f t="shared" si="5"/>
        <v>85.470085470085465</v>
      </c>
      <c r="K66" s="345">
        <v>0.1</v>
      </c>
      <c r="L66" s="345">
        <f t="shared" si="6"/>
        <v>85.470085470085465</v>
      </c>
      <c r="M66" s="345">
        <v>0.1</v>
      </c>
      <c r="N66" s="345">
        <f t="shared" si="7"/>
        <v>85.470085470085465</v>
      </c>
      <c r="O66" s="232">
        <v>6</v>
      </c>
      <c r="P66" s="232">
        <v>2025</v>
      </c>
    </row>
    <row r="67" spans="1:16" s="64" customFormat="1" ht="15" x14ac:dyDescent="0.2">
      <c r="A67" s="147">
        <v>39</v>
      </c>
      <c r="B67" s="195">
        <v>298236</v>
      </c>
      <c r="C67" s="225" t="s">
        <v>469</v>
      </c>
      <c r="D67" s="238">
        <v>1.5429999999999999</v>
      </c>
      <c r="E67" s="238">
        <v>1.5429999999999999</v>
      </c>
      <c r="F67" s="65"/>
      <c r="G67" s="65"/>
      <c r="H67" s="65"/>
      <c r="I67" s="345">
        <v>0</v>
      </c>
      <c r="J67" s="345">
        <f t="shared" si="5"/>
        <v>0</v>
      </c>
      <c r="K67" s="345">
        <v>0</v>
      </c>
      <c r="L67" s="345">
        <v>0</v>
      </c>
      <c r="M67" s="345">
        <v>1.5429999999999999</v>
      </c>
      <c r="N67" s="345">
        <f t="shared" si="7"/>
        <v>100</v>
      </c>
      <c r="O67" s="232">
        <v>8</v>
      </c>
      <c r="P67" s="232">
        <v>2023</v>
      </c>
    </row>
    <row r="68" spans="1:16" s="64" customFormat="1" ht="15" x14ac:dyDescent="0.2">
      <c r="A68" s="147">
        <v>40</v>
      </c>
      <c r="B68" s="195">
        <v>297864</v>
      </c>
      <c r="C68" s="225" t="s">
        <v>293</v>
      </c>
      <c r="D68" s="238">
        <v>0.51300000000000001</v>
      </c>
      <c r="E68" s="238">
        <v>0.51300000000000001</v>
      </c>
      <c r="F68" s="65"/>
      <c r="G68" s="65"/>
      <c r="H68" s="65"/>
      <c r="I68" s="345">
        <v>0</v>
      </c>
      <c r="J68" s="345">
        <f t="shared" si="5"/>
        <v>0</v>
      </c>
      <c r="K68" s="345">
        <v>0</v>
      </c>
      <c r="L68" s="345">
        <f t="shared" si="6"/>
        <v>0</v>
      </c>
      <c r="M68" s="345">
        <v>0.51300000000000001</v>
      </c>
      <c r="N68" s="345">
        <f t="shared" si="7"/>
        <v>100</v>
      </c>
      <c r="O68" s="232">
        <v>5</v>
      </c>
      <c r="P68" s="232">
        <v>2024</v>
      </c>
    </row>
    <row r="69" spans="1:16" s="64" customFormat="1" ht="15" x14ac:dyDescent="0.2">
      <c r="A69" s="147">
        <v>41</v>
      </c>
      <c r="B69" s="195">
        <v>297859</v>
      </c>
      <c r="C69" s="225" t="s">
        <v>294</v>
      </c>
      <c r="D69" s="238">
        <v>3.1030000000000002</v>
      </c>
      <c r="E69" s="238">
        <v>3.1030000000000002</v>
      </c>
      <c r="F69" s="65"/>
      <c r="G69" s="65"/>
      <c r="H69" s="65"/>
      <c r="I69" s="345">
        <v>0</v>
      </c>
      <c r="J69" s="345">
        <f t="shared" si="5"/>
        <v>0</v>
      </c>
      <c r="K69" s="345">
        <v>0</v>
      </c>
      <c r="L69" s="345">
        <f t="shared" si="6"/>
        <v>0</v>
      </c>
      <c r="M69" s="345">
        <v>3.1030000000000002</v>
      </c>
      <c r="N69" s="345">
        <f t="shared" si="7"/>
        <v>100</v>
      </c>
      <c r="O69" s="232">
        <v>6</v>
      </c>
      <c r="P69" s="232">
        <v>2023</v>
      </c>
    </row>
    <row r="70" spans="1:16" s="64" customFormat="1" ht="15" x14ac:dyDescent="0.2">
      <c r="A70" s="147">
        <v>42</v>
      </c>
      <c r="B70" s="195">
        <v>303648</v>
      </c>
      <c r="C70" s="225" t="s">
        <v>480</v>
      </c>
      <c r="D70" s="238">
        <v>0.77200000000000002</v>
      </c>
      <c r="E70" s="238">
        <v>0.77200000000000002</v>
      </c>
      <c r="F70" s="65"/>
      <c r="G70" s="65"/>
      <c r="H70" s="65"/>
      <c r="I70" s="345">
        <v>0.58599999999999997</v>
      </c>
      <c r="J70" s="345">
        <f t="shared" si="5"/>
        <v>75.906735751295329</v>
      </c>
      <c r="K70" s="345">
        <v>0.58599999999999997</v>
      </c>
      <c r="L70" s="345">
        <f t="shared" si="6"/>
        <v>75.906735751295329</v>
      </c>
      <c r="M70" s="345">
        <v>0.58599999999999997</v>
      </c>
      <c r="N70" s="345">
        <f t="shared" si="7"/>
        <v>75.906735751295329</v>
      </c>
      <c r="O70" s="232">
        <v>5</v>
      </c>
      <c r="P70" s="232">
        <v>2025</v>
      </c>
    </row>
    <row r="71" spans="1:16" s="64" customFormat="1" ht="15" x14ac:dyDescent="0.2">
      <c r="A71" s="147">
        <v>43</v>
      </c>
      <c r="B71" s="195">
        <v>297698</v>
      </c>
      <c r="C71" s="225" t="s">
        <v>481</v>
      </c>
      <c r="D71" s="238">
        <v>0.99</v>
      </c>
      <c r="E71" s="238">
        <v>0.99</v>
      </c>
      <c r="F71" s="65"/>
      <c r="G71" s="65"/>
      <c r="H71" s="65"/>
      <c r="I71" s="345">
        <v>0</v>
      </c>
      <c r="J71" s="345">
        <f t="shared" si="5"/>
        <v>0</v>
      </c>
      <c r="K71" s="345">
        <v>0</v>
      </c>
      <c r="L71" s="345">
        <f t="shared" si="6"/>
        <v>0</v>
      </c>
      <c r="M71" s="345">
        <v>0.99</v>
      </c>
      <c r="N71" s="345">
        <f t="shared" si="7"/>
        <v>100</v>
      </c>
      <c r="O71" s="232">
        <v>5</v>
      </c>
      <c r="P71" s="232">
        <v>2025</v>
      </c>
    </row>
    <row r="72" spans="1:16" s="64" customFormat="1" ht="15" x14ac:dyDescent="0.2">
      <c r="A72" s="147">
        <v>44</v>
      </c>
      <c r="B72" s="195">
        <v>297436</v>
      </c>
      <c r="C72" s="225" t="s">
        <v>295</v>
      </c>
      <c r="D72" s="238">
        <v>0.57199999999999995</v>
      </c>
      <c r="E72" s="238">
        <v>0.57199999999999995</v>
      </c>
      <c r="F72" s="65"/>
      <c r="G72" s="65"/>
      <c r="H72" s="65"/>
      <c r="I72" s="348">
        <v>0.34300000000000003</v>
      </c>
      <c r="J72" s="348">
        <f t="shared" si="5"/>
        <v>59.965034965034981</v>
      </c>
      <c r="K72" s="348">
        <v>0.57199999999999995</v>
      </c>
      <c r="L72" s="348">
        <f t="shared" si="6"/>
        <v>100</v>
      </c>
      <c r="M72" s="348">
        <v>0.57199999999999995</v>
      </c>
      <c r="N72" s="348">
        <f t="shared" si="7"/>
        <v>100</v>
      </c>
      <c r="O72" s="232">
        <v>6</v>
      </c>
      <c r="P72" s="232">
        <v>2023</v>
      </c>
    </row>
    <row r="73" spans="1:16" s="64" customFormat="1" ht="15" x14ac:dyDescent="0.2">
      <c r="A73" s="147">
        <v>45</v>
      </c>
      <c r="B73" s="145">
        <v>298366</v>
      </c>
      <c r="C73" s="225" t="s">
        <v>192</v>
      </c>
      <c r="D73" s="238">
        <v>1.7350000000000001</v>
      </c>
      <c r="E73" s="238">
        <v>1.7350000000000001</v>
      </c>
      <c r="F73" s="65"/>
      <c r="G73" s="65"/>
      <c r="H73" s="65"/>
      <c r="I73" s="345">
        <v>1.415</v>
      </c>
      <c r="J73" s="345">
        <f t="shared" si="5"/>
        <v>81.556195965417871</v>
      </c>
      <c r="K73" s="345">
        <v>1.7350000000000001</v>
      </c>
      <c r="L73" s="345">
        <f t="shared" si="6"/>
        <v>100</v>
      </c>
      <c r="M73" s="345">
        <v>1.7350000000000001</v>
      </c>
      <c r="N73" s="345">
        <f t="shared" si="7"/>
        <v>100</v>
      </c>
      <c r="O73" s="232">
        <v>6</v>
      </c>
      <c r="P73" s="232">
        <v>2025</v>
      </c>
    </row>
    <row r="74" spans="1:16" s="64" customFormat="1" ht="15" x14ac:dyDescent="0.2">
      <c r="A74" s="147">
        <v>46</v>
      </c>
      <c r="B74" s="195">
        <v>298359</v>
      </c>
      <c r="C74" s="225" t="s">
        <v>296</v>
      </c>
      <c r="D74" s="238">
        <v>1.0629999999999999</v>
      </c>
      <c r="E74" s="238">
        <v>1.0629999999999999</v>
      </c>
      <c r="F74" s="65"/>
      <c r="G74" s="65"/>
      <c r="H74" s="65"/>
      <c r="I74" s="345">
        <v>0</v>
      </c>
      <c r="J74" s="345">
        <f t="shared" si="5"/>
        <v>0</v>
      </c>
      <c r="K74" s="345">
        <v>0</v>
      </c>
      <c r="L74" s="345">
        <f t="shared" si="6"/>
        <v>0</v>
      </c>
      <c r="M74" s="345">
        <v>1.0629999999999999</v>
      </c>
      <c r="N74" s="345">
        <f t="shared" si="7"/>
        <v>100</v>
      </c>
      <c r="O74" s="232">
        <v>7</v>
      </c>
      <c r="P74" s="232">
        <v>2023</v>
      </c>
    </row>
    <row r="75" spans="1:16" s="64" customFormat="1" ht="15" x14ac:dyDescent="0.2">
      <c r="A75" s="147">
        <v>47</v>
      </c>
      <c r="B75" s="195">
        <v>297863</v>
      </c>
      <c r="C75" s="225" t="s">
        <v>488</v>
      </c>
      <c r="D75" s="238">
        <v>0.38100000000000001</v>
      </c>
      <c r="E75" s="238">
        <v>0.38100000000000001</v>
      </c>
      <c r="F75" s="65"/>
      <c r="G75" s="65"/>
      <c r="H75" s="65"/>
      <c r="I75" s="345">
        <v>0.24299999999999999</v>
      </c>
      <c r="J75" s="345">
        <f t="shared" si="5"/>
        <v>63.779527559055119</v>
      </c>
      <c r="K75" s="345">
        <v>0.24299999999999999</v>
      </c>
      <c r="L75" s="345">
        <f t="shared" si="6"/>
        <v>63.779527559055119</v>
      </c>
      <c r="M75" s="345">
        <v>0.24299999999999999</v>
      </c>
      <c r="N75" s="345">
        <f t="shared" si="7"/>
        <v>63.779527559055119</v>
      </c>
      <c r="O75" s="232">
        <v>6</v>
      </c>
      <c r="P75" s="232">
        <v>2025</v>
      </c>
    </row>
    <row r="76" spans="1:16" s="64" customFormat="1" ht="15" x14ac:dyDescent="0.2">
      <c r="A76" s="147">
        <v>48</v>
      </c>
      <c r="B76" s="195">
        <v>297798</v>
      </c>
      <c r="C76" s="225" t="s">
        <v>489</v>
      </c>
      <c r="D76" s="238">
        <v>0.32300000000000001</v>
      </c>
      <c r="E76" s="238">
        <v>0.32300000000000001</v>
      </c>
      <c r="F76" s="65"/>
      <c r="G76" s="65"/>
      <c r="H76" s="65"/>
      <c r="I76" s="345">
        <v>0.22600000000000001</v>
      </c>
      <c r="J76" s="345">
        <f t="shared" si="5"/>
        <v>69.969040247678009</v>
      </c>
      <c r="K76" s="345">
        <v>0.22600000000000001</v>
      </c>
      <c r="L76" s="345">
        <f t="shared" si="6"/>
        <v>69.969040247678009</v>
      </c>
      <c r="M76" s="345">
        <v>0.22600000000000001</v>
      </c>
      <c r="N76" s="345">
        <f t="shared" si="7"/>
        <v>69.969040247678009</v>
      </c>
      <c r="O76" s="232">
        <v>6</v>
      </c>
      <c r="P76" s="232">
        <v>2025</v>
      </c>
    </row>
    <row r="77" spans="1:16" s="64" customFormat="1" ht="15" x14ac:dyDescent="0.2">
      <c r="A77" s="147">
        <v>49</v>
      </c>
      <c r="B77" s="195">
        <v>297600</v>
      </c>
      <c r="C77" s="225" t="s">
        <v>297</v>
      </c>
      <c r="D77" s="238">
        <v>1.1990000000000001</v>
      </c>
      <c r="E77" s="238">
        <v>1.1990000000000001</v>
      </c>
      <c r="F77" s="65"/>
      <c r="G77" s="65"/>
      <c r="H77" s="65"/>
      <c r="I77" s="345">
        <v>0.95899999999999996</v>
      </c>
      <c r="J77" s="345">
        <f t="shared" si="5"/>
        <v>79.983319432860711</v>
      </c>
      <c r="K77" s="345">
        <v>0.95899999999999996</v>
      </c>
      <c r="L77" s="345">
        <f t="shared" si="6"/>
        <v>79.983319432860711</v>
      </c>
      <c r="M77" s="345">
        <v>0.95899999999999996</v>
      </c>
      <c r="N77" s="345">
        <f t="shared" si="7"/>
        <v>79.983319432860711</v>
      </c>
      <c r="O77" s="232">
        <v>8</v>
      </c>
      <c r="P77" s="232">
        <v>2022</v>
      </c>
    </row>
    <row r="78" spans="1:16" s="64" customFormat="1" ht="15" x14ac:dyDescent="0.2">
      <c r="A78" s="147">
        <v>50</v>
      </c>
      <c r="B78" s="195">
        <v>297525</v>
      </c>
      <c r="C78" s="225" t="s">
        <v>298</v>
      </c>
      <c r="D78" s="238">
        <v>0.876</v>
      </c>
      <c r="E78" s="238">
        <v>0.876</v>
      </c>
      <c r="F78" s="65"/>
      <c r="G78" s="65"/>
      <c r="H78" s="65"/>
      <c r="I78" s="345">
        <v>0.375</v>
      </c>
      <c r="J78" s="345">
        <f t="shared" si="5"/>
        <v>42.80821917808219</v>
      </c>
      <c r="K78" s="345">
        <v>0.375</v>
      </c>
      <c r="L78" s="345">
        <f t="shared" si="6"/>
        <v>42.80821917808219</v>
      </c>
      <c r="M78" s="345">
        <v>0.375</v>
      </c>
      <c r="N78" s="345">
        <f t="shared" si="7"/>
        <v>42.80821917808219</v>
      </c>
      <c r="O78" s="232">
        <v>7</v>
      </c>
      <c r="P78" s="232">
        <v>2023</v>
      </c>
    </row>
    <row r="79" spans="1:16" s="64" customFormat="1" ht="15" x14ac:dyDescent="0.2">
      <c r="A79" s="147">
        <v>51</v>
      </c>
      <c r="B79" s="195">
        <v>297511</v>
      </c>
      <c r="C79" s="225" t="s">
        <v>492</v>
      </c>
      <c r="D79" s="238">
        <v>3.3849999999999998</v>
      </c>
      <c r="E79" s="238">
        <v>3.3849999999999998</v>
      </c>
      <c r="F79" s="65"/>
      <c r="G79" s="65"/>
      <c r="H79" s="65"/>
      <c r="I79" s="345">
        <v>2.1349999999999998</v>
      </c>
      <c r="J79" s="345">
        <f t="shared" si="5"/>
        <v>63.072378138847853</v>
      </c>
      <c r="K79" s="345">
        <v>2.1349999999999998</v>
      </c>
      <c r="L79" s="345">
        <f t="shared" si="6"/>
        <v>63.072378138847853</v>
      </c>
      <c r="M79" s="345">
        <v>3.3849999999999998</v>
      </c>
      <c r="N79" s="345">
        <f t="shared" si="7"/>
        <v>100</v>
      </c>
      <c r="O79" s="232">
        <v>5</v>
      </c>
      <c r="P79" s="232">
        <v>2025</v>
      </c>
    </row>
    <row r="80" spans="1:16" s="64" customFormat="1" ht="15" x14ac:dyDescent="0.2">
      <c r="A80" s="147">
        <v>52</v>
      </c>
      <c r="B80" s="195">
        <v>297400</v>
      </c>
      <c r="C80" s="225" t="s">
        <v>498</v>
      </c>
      <c r="D80" s="238">
        <v>1.591</v>
      </c>
      <c r="E80" s="238">
        <v>1.591</v>
      </c>
      <c r="F80" s="65"/>
      <c r="G80" s="65"/>
      <c r="H80" s="65"/>
      <c r="I80" s="348">
        <v>0</v>
      </c>
      <c r="J80" s="348">
        <f t="shared" si="5"/>
        <v>0</v>
      </c>
      <c r="K80" s="348">
        <v>1.591</v>
      </c>
      <c r="L80" s="348">
        <f t="shared" si="6"/>
        <v>100</v>
      </c>
      <c r="M80" s="348">
        <v>1.591</v>
      </c>
      <c r="N80" s="348">
        <f t="shared" si="7"/>
        <v>100</v>
      </c>
      <c r="O80" s="232">
        <v>6</v>
      </c>
      <c r="P80" s="232">
        <v>2023</v>
      </c>
    </row>
    <row r="81" spans="1:16" s="64" customFormat="1" ht="15" x14ac:dyDescent="0.2">
      <c r="A81" s="147">
        <v>53</v>
      </c>
      <c r="B81" s="195">
        <v>297467</v>
      </c>
      <c r="C81" s="225" t="s">
        <v>499</v>
      </c>
      <c r="D81" s="238">
        <v>1.1140000000000001</v>
      </c>
      <c r="E81" s="238">
        <v>1.1140000000000001</v>
      </c>
      <c r="F81" s="65"/>
      <c r="G81" s="65"/>
      <c r="H81" s="65"/>
      <c r="I81" s="345">
        <v>0</v>
      </c>
      <c r="J81" s="345">
        <f t="shared" si="5"/>
        <v>0</v>
      </c>
      <c r="K81" s="345">
        <v>0</v>
      </c>
      <c r="L81" s="345">
        <f t="shared" si="6"/>
        <v>0</v>
      </c>
      <c r="M81" s="345">
        <v>1.1140000000000001</v>
      </c>
      <c r="N81" s="345">
        <f t="shared" si="7"/>
        <v>100</v>
      </c>
      <c r="O81" s="232">
        <v>6</v>
      </c>
      <c r="P81" s="232">
        <v>2025</v>
      </c>
    </row>
    <row r="82" spans="1:16" s="64" customFormat="1" ht="15" x14ac:dyDescent="0.2">
      <c r="A82" s="147">
        <v>54</v>
      </c>
      <c r="B82" s="195">
        <v>297695</v>
      </c>
      <c r="C82" s="225" t="s">
        <v>500</v>
      </c>
      <c r="D82" s="238">
        <v>0.41899999999999998</v>
      </c>
      <c r="E82" s="238">
        <v>0.41899999999999998</v>
      </c>
      <c r="F82" s="65"/>
      <c r="G82" s="65"/>
      <c r="H82" s="65"/>
      <c r="I82" s="345">
        <v>0</v>
      </c>
      <c r="J82" s="345">
        <f t="shared" si="5"/>
        <v>0</v>
      </c>
      <c r="K82" s="345">
        <v>0</v>
      </c>
      <c r="L82" s="345">
        <f t="shared" si="6"/>
        <v>0</v>
      </c>
      <c r="M82" s="345">
        <v>0.41899999999999998</v>
      </c>
      <c r="N82" s="345">
        <f t="shared" si="7"/>
        <v>100</v>
      </c>
      <c r="O82" s="232">
        <v>6</v>
      </c>
      <c r="P82" s="232">
        <v>2025</v>
      </c>
    </row>
    <row r="83" spans="1:16" s="64" customFormat="1" ht="15" x14ac:dyDescent="0.2">
      <c r="A83" s="147">
        <v>55</v>
      </c>
      <c r="B83" s="195">
        <v>297795</v>
      </c>
      <c r="C83" s="225" t="s">
        <v>501</v>
      </c>
      <c r="D83" s="238">
        <v>0.746</v>
      </c>
      <c r="E83" s="238">
        <v>0.746</v>
      </c>
      <c r="F83" s="65"/>
      <c r="G83" s="65"/>
      <c r="H83" s="65"/>
      <c r="I83" s="345">
        <v>0</v>
      </c>
      <c r="J83" s="345">
        <f t="shared" si="5"/>
        <v>0</v>
      </c>
      <c r="K83" s="345">
        <v>0</v>
      </c>
      <c r="L83" s="345">
        <f t="shared" si="6"/>
        <v>0</v>
      </c>
      <c r="M83" s="345">
        <v>0.746</v>
      </c>
      <c r="N83" s="345">
        <f t="shared" si="7"/>
        <v>100</v>
      </c>
      <c r="O83" s="232">
        <v>6</v>
      </c>
      <c r="P83" s="232">
        <v>2025</v>
      </c>
    </row>
    <row r="84" spans="1:16" s="64" customFormat="1" ht="15" x14ac:dyDescent="0.2">
      <c r="A84" s="147">
        <v>56</v>
      </c>
      <c r="B84" s="195">
        <v>297808</v>
      </c>
      <c r="C84" s="225" t="s">
        <v>299</v>
      </c>
      <c r="D84" s="238">
        <v>2.5190000000000001</v>
      </c>
      <c r="E84" s="238">
        <v>2.5190000000000001</v>
      </c>
      <c r="F84" s="65"/>
      <c r="G84" s="65"/>
      <c r="H84" s="65"/>
      <c r="I84" s="345">
        <v>1.7629999999999999</v>
      </c>
      <c r="J84" s="345">
        <f t="shared" si="5"/>
        <v>69.988090512107973</v>
      </c>
      <c r="K84" s="345">
        <v>1.7629999999999999</v>
      </c>
      <c r="L84" s="345">
        <f t="shared" si="6"/>
        <v>69.988090512107973</v>
      </c>
      <c r="M84" s="345">
        <v>2.0630000000000002</v>
      </c>
      <c r="N84" s="345">
        <f t="shared" si="7"/>
        <v>81.897578404128623</v>
      </c>
      <c r="O84" s="232">
        <v>9</v>
      </c>
      <c r="P84" s="232">
        <v>2022</v>
      </c>
    </row>
    <row r="85" spans="1:16" s="64" customFormat="1" ht="15" x14ac:dyDescent="0.2">
      <c r="A85" s="147">
        <v>57</v>
      </c>
      <c r="B85" s="195">
        <v>297651</v>
      </c>
      <c r="C85" s="225" t="s">
        <v>300</v>
      </c>
      <c r="D85" s="238">
        <v>3.0870000000000002</v>
      </c>
      <c r="E85" s="238">
        <v>3.0870000000000002</v>
      </c>
      <c r="F85" s="65"/>
      <c r="G85" s="65"/>
      <c r="H85" s="65"/>
      <c r="I85" s="345">
        <v>0</v>
      </c>
      <c r="J85" s="345">
        <f t="shared" si="5"/>
        <v>0</v>
      </c>
      <c r="K85" s="345">
        <v>0</v>
      </c>
      <c r="L85" s="345">
        <f t="shared" si="6"/>
        <v>0</v>
      </c>
      <c r="M85" s="345">
        <v>3.0870000000000002</v>
      </c>
      <c r="N85" s="345">
        <f t="shared" si="7"/>
        <v>100</v>
      </c>
      <c r="O85" s="232">
        <v>8</v>
      </c>
      <c r="P85" s="232">
        <v>2023</v>
      </c>
    </row>
    <row r="86" spans="1:16" s="64" customFormat="1" ht="15" x14ac:dyDescent="0.2">
      <c r="A86" s="147">
        <v>58</v>
      </c>
      <c r="B86" s="195">
        <v>297719</v>
      </c>
      <c r="C86" s="225" t="s">
        <v>517</v>
      </c>
      <c r="D86" s="238">
        <v>0.90500000000000003</v>
      </c>
      <c r="E86" s="238">
        <v>0.90500000000000003</v>
      </c>
      <c r="F86" s="65"/>
      <c r="G86" s="65"/>
      <c r="H86" s="65"/>
      <c r="I86" s="345">
        <v>0</v>
      </c>
      <c r="J86" s="345">
        <f t="shared" si="5"/>
        <v>0</v>
      </c>
      <c r="K86" s="345">
        <v>0</v>
      </c>
      <c r="L86" s="345">
        <f t="shared" si="6"/>
        <v>0</v>
      </c>
      <c r="M86" s="345">
        <v>0.90500000000000003</v>
      </c>
      <c r="N86" s="345">
        <f t="shared" si="7"/>
        <v>100</v>
      </c>
      <c r="O86" s="232">
        <v>5</v>
      </c>
      <c r="P86" s="232">
        <v>2025</v>
      </c>
    </row>
    <row r="87" spans="1:16" s="64" customFormat="1" ht="15" x14ac:dyDescent="0.2">
      <c r="A87" s="147">
        <v>59</v>
      </c>
      <c r="B87" s="195">
        <v>303430</v>
      </c>
      <c r="C87" s="225" t="s">
        <v>518</v>
      </c>
      <c r="D87" s="238">
        <v>2.7050000000000001</v>
      </c>
      <c r="E87" s="238">
        <v>2.7050000000000001</v>
      </c>
      <c r="F87" s="65"/>
      <c r="G87" s="65"/>
      <c r="H87" s="65"/>
      <c r="I87" s="345">
        <v>2.1579999999999999</v>
      </c>
      <c r="J87" s="345">
        <f t="shared" si="5"/>
        <v>79.778188539741208</v>
      </c>
      <c r="K87" s="345">
        <v>2.1579999999999999</v>
      </c>
      <c r="L87" s="345">
        <f t="shared" si="6"/>
        <v>79.778188539741208</v>
      </c>
      <c r="M87" s="345">
        <v>2.1579999999999999</v>
      </c>
      <c r="N87" s="345">
        <f t="shared" si="7"/>
        <v>79.778188539741208</v>
      </c>
      <c r="O87" s="232">
        <v>7</v>
      </c>
      <c r="P87" s="232">
        <v>2021</v>
      </c>
    </row>
    <row r="88" spans="1:16" s="64" customFormat="1" ht="15" x14ac:dyDescent="0.2">
      <c r="A88" s="147">
        <v>60</v>
      </c>
      <c r="B88" s="195">
        <v>297709</v>
      </c>
      <c r="C88" s="225" t="s">
        <v>529</v>
      </c>
      <c r="D88" s="238">
        <v>0.36199999999999999</v>
      </c>
      <c r="E88" s="238">
        <v>0.36199999999999999</v>
      </c>
      <c r="F88" s="65"/>
      <c r="G88" s="65"/>
      <c r="H88" s="65"/>
      <c r="I88" s="345">
        <v>0.28899999999999998</v>
      </c>
      <c r="J88" s="345">
        <f t="shared" si="5"/>
        <v>79.834254143646405</v>
      </c>
      <c r="K88" s="345">
        <v>0.28899999999999998</v>
      </c>
      <c r="L88" s="345">
        <f t="shared" si="6"/>
        <v>79.834254143646405</v>
      </c>
      <c r="M88" s="345">
        <v>0.28899999999999998</v>
      </c>
      <c r="N88" s="345">
        <f t="shared" si="7"/>
        <v>79.834254143646405</v>
      </c>
      <c r="O88" s="232">
        <v>8</v>
      </c>
      <c r="P88" s="232">
        <v>2025</v>
      </c>
    </row>
    <row r="89" spans="1:16" s="64" customFormat="1" ht="15" x14ac:dyDescent="0.2">
      <c r="A89" s="147">
        <v>61</v>
      </c>
      <c r="B89" s="195">
        <v>303641</v>
      </c>
      <c r="C89" s="225" t="s">
        <v>530</v>
      </c>
      <c r="D89" s="238">
        <v>0.75</v>
      </c>
      <c r="E89" s="238">
        <v>0.75</v>
      </c>
      <c r="F89" s="65"/>
      <c r="G89" s="65"/>
      <c r="H89" s="65"/>
      <c r="I89" s="345">
        <v>0</v>
      </c>
      <c r="J89" s="345">
        <f t="shared" si="5"/>
        <v>0</v>
      </c>
      <c r="K89" s="345">
        <v>0</v>
      </c>
      <c r="L89" s="345">
        <f t="shared" si="6"/>
        <v>0</v>
      </c>
      <c r="M89" s="345">
        <v>0.75</v>
      </c>
      <c r="N89" s="345">
        <f t="shared" si="7"/>
        <v>100</v>
      </c>
      <c r="O89" s="232">
        <v>8</v>
      </c>
      <c r="P89" s="232">
        <v>2025</v>
      </c>
    </row>
    <row r="90" spans="1:16" s="64" customFormat="1" ht="15" x14ac:dyDescent="0.2">
      <c r="A90" s="147">
        <v>62</v>
      </c>
      <c r="B90" s="195">
        <v>298179</v>
      </c>
      <c r="C90" s="225" t="s">
        <v>531</v>
      </c>
      <c r="D90" s="238">
        <v>0.88400000000000001</v>
      </c>
      <c r="E90" s="238">
        <v>0.88400000000000001</v>
      </c>
      <c r="F90" s="65"/>
      <c r="G90" s="65"/>
      <c r="H90" s="65"/>
      <c r="I90" s="345">
        <v>0</v>
      </c>
      <c r="J90" s="345">
        <f t="shared" si="5"/>
        <v>0</v>
      </c>
      <c r="K90" s="345">
        <v>0</v>
      </c>
      <c r="L90" s="345">
        <f t="shared" si="6"/>
        <v>0</v>
      </c>
      <c r="M90" s="345">
        <v>0.88400000000000001</v>
      </c>
      <c r="N90" s="345">
        <f t="shared" si="7"/>
        <v>100</v>
      </c>
      <c r="O90" s="232">
        <v>6</v>
      </c>
      <c r="P90" s="232">
        <v>2024</v>
      </c>
    </row>
    <row r="91" spans="1:16" s="64" customFormat="1" ht="15" x14ac:dyDescent="0.2">
      <c r="A91" s="147">
        <v>63</v>
      </c>
      <c r="B91" s="195">
        <v>298185</v>
      </c>
      <c r="C91" s="225" t="s">
        <v>532</v>
      </c>
      <c r="D91" s="238">
        <v>1.2949999999999999</v>
      </c>
      <c r="E91" s="238">
        <v>1.2949999999999999</v>
      </c>
      <c r="F91" s="65"/>
      <c r="G91" s="65"/>
      <c r="H91" s="65"/>
      <c r="I91" s="345">
        <v>1.036</v>
      </c>
      <c r="J91" s="345">
        <f t="shared" si="5"/>
        <v>80</v>
      </c>
      <c r="K91" s="345">
        <v>1.036</v>
      </c>
      <c r="L91" s="345">
        <f t="shared" si="6"/>
        <v>80</v>
      </c>
      <c r="M91" s="345">
        <v>1.036</v>
      </c>
      <c r="N91" s="345">
        <f t="shared" si="7"/>
        <v>80</v>
      </c>
      <c r="O91" s="232">
        <v>6</v>
      </c>
      <c r="P91" s="232">
        <v>2025</v>
      </c>
    </row>
    <row r="92" spans="1:16" s="64" customFormat="1" ht="15" x14ac:dyDescent="0.2">
      <c r="A92" s="147">
        <v>64</v>
      </c>
      <c r="B92" s="195">
        <v>297494</v>
      </c>
      <c r="C92" s="225" t="s">
        <v>533</v>
      </c>
      <c r="D92" s="238">
        <v>1.0940000000000001</v>
      </c>
      <c r="E92" s="238">
        <v>1.0940000000000001</v>
      </c>
      <c r="F92" s="65"/>
      <c r="G92" s="65"/>
      <c r="H92" s="65"/>
      <c r="I92" s="345">
        <v>0</v>
      </c>
      <c r="J92" s="345">
        <f t="shared" si="5"/>
        <v>0</v>
      </c>
      <c r="K92" s="345">
        <v>0</v>
      </c>
      <c r="L92" s="345">
        <f t="shared" si="6"/>
        <v>0</v>
      </c>
      <c r="M92" s="345">
        <v>1.0940000000000001</v>
      </c>
      <c r="N92" s="345">
        <f t="shared" si="7"/>
        <v>100</v>
      </c>
      <c r="O92" s="232">
        <v>9</v>
      </c>
      <c r="P92" s="232">
        <v>2024</v>
      </c>
    </row>
    <row r="93" spans="1:16" s="64" customFormat="1" ht="15" x14ac:dyDescent="0.2">
      <c r="A93" s="147">
        <v>65</v>
      </c>
      <c r="B93" s="195">
        <v>297803</v>
      </c>
      <c r="C93" s="225" t="s">
        <v>534</v>
      </c>
      <c r="D93" s="238">
        <v>0.79400000000000004</v>
      </c>
      <c r="E93" s="238">
        <v>0.79400000000000004</v>
      </c>
      <c r="F93" s="65"/>
      <c r="G93" s="65"/>
      <c r="H93" s="65"/>
      <c r="I93" s="345">
        <v>0</v>
      </c>
      <c r="J93" s="345">
        <f t="shared" si="5"/>
        <v>0</v>
      </c>
      <c r="K93" s="345">
        <v>0</v>
      </c>
      <c r="L93" s="345">
        <f t="shared" si="6"/>
        <v>0</v>
      </c>
      <c r="M93" s="345">
        <v>0.79400000000000004</v>
      </c>
      <c r="N93" s="345">
        <f t="shared" si="7"/>
        <v>100</v>
      </c>
      <c r="O93" s="232">
        <v>9</v>
      </c>
      <c r="P93" s="232">
        <v>2024</v>
      </c>
    </row>
    <row r="94" spans="1:16" s="64" customFormat="1" ht="15" x14ac:dyDescent="0.2">
      <c r="A94" s="147">
        <v>66</v>
      </c>
      <c r="B94" s="195">
        <v>298191</v>
      </c>
      <c r="C94" s="225" t="s">
        <v>535</v>
      </c>
      <c r="D94" s="238">
        <v>1.4450000000000001</v>
      </c>
      <c r="E94" s="238">
        <v>1.4450000000000001</v>
      </c>
      <c r="F94" s="496"/>
      <c r="G94" s="496"/>
      <c r="H94" s="496"/>
      <c r="I94" s="496">
        <v>1.355</v>
      </c>
      <c r="J94" s="496">
        <f t="shared" si="5"/>
        <v>93.771626297577853</v>
      </c>
      <c r="K94" s="496">
        <v>1.355</v>
      </c>
      <c r="L94" s="496">
        <f t="shared" si="6"/>
        <v>93.771626297577853</v>
      </c>
      <c r="M94" s="496">
        <v>1.355</v>
      </c>
      <c r="N94" s="496">
        <f t="shared" si="7"/>
        <v>93.771626297577853</v>
      </c>
      <c r="O94" s="494">
        <v>5</v>
      </c>
      <c r="P94" s="494">
        <v>2025</v>
      </c>
    </row>
    <row r="95" spans="1:16" s="64" customFormat="1" ht="15" x14ac:dyDescent="0.2">
      <c r="A95" s="147">
        <v>67</v>
      </c>
      <c r="B95" s="195">
        <v>297473</v>
      </c>
      <c r="C95" s="225" t="s">
        <v>536</v>
      </c>
      <c r="D95" s="238">
        <v>0.441</v>
      </c>
      <c r="E95" s="238">
        <v>0.441</v>
      </c>
      <c r="F95" s="65"/>
      <c r="G95" s="65"/>
      <c r="H95" s="65"/>
      <c r="I95" s="345">
        <v>0.376</v>
      </c>
      <c r="J95" s="345">
        <f t="shared" si="5"/>
        <v>85.260770975056687</v>
      </c>
      <c r="K95" s="345">
        <v>0.37640000000000001</v>
      </c>
      <c r="L95" s="345">
        <f t="shared" si="6"/>
        <v>85.3514739229025</v>
      </c>
      <c r="M95" s="345">
        <v>0.37640000000000001</v>
      </c>
      <c r="N95" s="345">
        <f t="shared" si="7"/>
        <v>85.3514739229025</v>
      </c>
      <c r="O95" s="232">
        <v>5</v>
      </c>
      <c r="P95" s="232">
        <v>2025</v>
      </c>
    </row>
    <row r="96" spans="1:16" s="64" customFormat="1" ht="15" x14ac:dyDescent="0.2">
      <c r="A96" s="147">
        <v>68</v>
      </c>
      <c r="B96" s="195">
        <v>297995</v>
      </c>
      <c r="C96" s="225" t="s">
        <v>537</v>
      </c>
      <c r="D96" s="238">
        <v>1.2929999999999999</v>
      </c>
      <c r="E96" s="238">
        <v>1.2929999999999999</v>
      </c>
      <c r="F96" s="496"/>
      <c r="G96" s="496"/>
      <c r="H96" s="496"/>
      <c r="I96" s="496">
        <v>1.2929999999999999</v>
      </c>
      <c r="J96" s="496">
        <f t="shared" si="5"/>
        <v>100</v>
      </c>
      <c r="K96" s="496">
        <v>1.2929999999999999</v>
      </c>
      <c r="L96" s="496">
        <f t="shared" si="6"/>
        <v>100</v>
      </c>
      <c r="M96" s="496">
        <v>1.2929999999999999</v>
      </c>
      <c r="N96" s="496">
        <f t="shared" si="7"/>
        <v>100</v>
      </c>
      <c r="O96" s="494">
        <v>5</v>
      </c>
      <c r="P96" s="494">
        <v>2025</v>
      </c>
    </row>
    <row r="97" spans="1:16" s="64" customFormat="1" ht="15" x14ac:dyDescent="0.2">
      <c r="A97" s="147">
        <v>69</v>
      </c>
      <c r="B97" s="195">
        <v>298056</v>
      </c>
      <c r="C97" s="225" t="s">
        <v>538</v>
      </c>
      <c r="D97" s="238">
        <v>1.0509999999999999</v>
      </c>
      <c r="E97" s="238">
        <v>1.0509999999999999</v>
      </c>
      <c r="F97" s="65"/>
      <c r="G97" s="65"/>
      <c r="H97" s="65"/>
      <c r="I97" s="345">
        <v>0.94499999999999995</v>
      </c>
      <c r="J97" s="345">
        <f t="shared" si="5"/>
        <v>89.914367269267373</v>
      </c>
      <c r="K97" s="345">
        <v>0.94499999999999995</v>
      </c>
      <c r="L97" s="345">
        <f t="shared" si="6"/>
        <v>89.914367269267373</v>
      </c>
      <c r="M97" s="345">
        <v>0.94499999999999995</v>
      </c>
      <c r="N97" s="345">
        <f t="shared" si="7"/>
        <v>89.914367269267373</v>
      </c>
      <c r="O97" s="232">
        <v>5</v>
      </c>
      <c r="P97" s="232">
        <v>2025</v>
      </c>
    </row>
    <row r="98" spans="1:16" s="64" customFormat="1" ht="15" x14ac:dyDescent="0.2">
      <c r="A98" s="147">
        <v>70</v>
      </c>
      <c r="B98" s="195">
        <v>297575</v>
      </c>
      <c r="C98" s="225" t="s">
        <v>539</v>
      </c>
      <c r="D98" s="238">
        <v>0.63700000000000001</v>
      </c>
      <c r="E98" s="238">
        <v>0.63700000000000001</v>
      </c>
      <c r="F98" s="65"/>
      <c r="G98" s="65"/>
      <c r="H98" s="65"/>
      <c r="I98" s="345">
        <v>0.42699999999999999</v>
      </c>
      <c r="J98" s="345">
        <f t="shared" si="5"/>
        <v>67.032967032967022</v>
      </c>
      <c r="K98" s="345">
        <v>0.42699999999999999</v>
      </c>
      <c r="L98" s="345">
        <f t="shared" si="6"/>
        <v>67.032967032967022</v>
      </c>
      <c r="M98" s="345">
        <v>0.42699999999999999</v>
      </c>
      <c r="N98" s="345">
        <f t="shared" si="7"/>
        <v>67.032967032967022</v>
      </c>
      <c r="O98" s="232">
        <v>5</v>
      </c>
      <c r="P98" s="232">
        <v>2025</v>
      </c>
    </row>
    <row r="99" spans="1:16" s="64" customFormat="1" ht="15" x14ac:dyDescent="0.2">
      <c r="A99" s="147">
        <v>71</v>
      </c>
      <c r="B99" s="195">
        <v>297374</v>
      </c>
      <c r="C99" s="225" t="s">
        <v>540</v>
      </c>
      <c r="D99" s="238">
        <v>2.5030000000000001</v>
      </c>
      <c r="E99" s="238">
        <v>2.5030000000000001</v>
      </c>
      <c r="F99" s="496"/>
      <c r="G99" s="496"/>
      <c r="H99" s="496"/>
      <c r="I99" s="496">
        <v>1.3009999999999999</v>
      </c>
      <c r="J99" s="496">
        <f t="shared" ref="J99" si="8">I99/E99*100</f>
        <v>51.977626847782652</v>
      </c>
      <c r="K99" s="496">
        <v>1.3009999999999999</v>
      </c>
      <c r="L99" s="496">
        <f t="shared" ref="L99" si="9">K99/E99*100</f>
        <v>51.977626847782652</v>
      </c>
      <c r="M99" s="496">
        <v>1.3009999999999999</v>
      </c>
      <c r="N99" s="496">
        <f t="shared" ref="N99" si="10">M99/E99*100</f>
        <v>51.977626847782652</v>
      </c>
      <c r="O99" s="494">
        <v>5</v>
      </c>
      <c r="P99" s="494">
        <v>2025</v>
      </c>
    </row>
    <row r="100" spans="1:16" s="64" customFormat="1" ht="15" x14ac:dyDescent="0.2">
      <c r="A100" s="147">
        <v>72</v>
      </c>
      <c r="B100" s="195">
        <v>297806</v>
      </c>
      <c r="C100" s="225" t="s">
        <v>541</v>
      </c>
      <c r="D100" s="238">
        <v>0.74299999999999999</v>
      </c>
      <c r="E100" s="238">
        <v>0.74299999999999999</v>
      </c>
      <c r="F100" s="65"/>
      <c r="G100" s="65"/>
      <c r="H100" s="65"/>
      <c r="I100" s="345">
        <v>0.64600000000000002</v>
      </c>
      <c r="J100" s="345">
        <f t="shared" ref="J100:J165" si="11">I100/E100*100</f>
        <v>86.944818304172273</v>
      </c>
      <c r="K100" s="345">
        <v>0.64600000000000002</v>
      </c>
      <c r="L100" s="345">
        <f t="shared" ref="L100:L165" si="12">K100/E100*100</f>
        <v>86.944818304172273</v>
      </c>
      <c r="M100" s="345">
        <v>0.64600000000000002</v>
      </c>
      <c r="N100" s="345">
        <f t="shared" ref="N100:N165" si="13">M100/E100*100</f>
        <v>86.944818304172273</v>
      </c>
      <c r="O100" s="232">
        <v>5</v>
      </c>
      <c r="P100" s="232">
        <v>2025</v>
      </c>
    </row>
    <row r="101" spans="1:16" s="64" customFormat="1" ht="15" x14ac:dyDescent="0.2">
      <c r="A101" s="147">
        <v>73</v>
      </c>
      <c r="B101" s="195">
        <v>297526</v>
      </c>
      <c r="C101" s="225" t="s">
        <v>545</v>
      </c>
      <c r="D101" s="238">
        <v>2.1389999999999998</v>
      </c>
      <c r="E101" s="238">
        <v>2.1389999999999998</v>
      </c>
      <c r="F101" s="65"/>
      <c r="G101" s="65"/>
      <c r="H101" s="65"/>
      <c r="I101" s="345">
        <v>1.925</v>
      </c>
      <c r="J101" s="345">
        <f t="shared" si="11"/>
        <v>89.995324918186085</v>
      </c>
      <c r="K101" s="345">
        <v>1.925</v>
      </c>
      <c r="L101" s="345">
        <f t="shared" si="12"/>
        <v>89.995324918186085</v>
      </c>
      <c r="M101" s="345">
        <v>1.925</v>
      </c>
      <c r="N101" s="345">
        <f t="shared" si="13"/>
        <v>89.995324918186085</v>
      </c>
      <c r="O101" s="232">
        <v>5</v>
      </c>
      <c r="P101" s="232">
        <v>2025</v>
      </c>
    </row>
    <row r="102" spans="1:16" s="64" customFormat="1" ht="15" x14ac:dyDescent="0.2">
      <c r="A102" s="147">
        <v>74</v>
      </c>
      <c r="B102" s="195">
        <v>298217</v>
      </c>
      <c r="C102" s="225" t="s">
        <v>555</v>
      </c>
      <c r="D102" s="238">
        <v>0.318</v>
      </c>
      <c r="E102" s="238">
        <v>0.318</v>
      </c>
      <c r="F102" s="65"/>
      <c r="G102" s="65"/>
      <c r="H102" s="65"/>
      <c r="I102" s="345">
        <v>0.218</v>
      </c>
      <c r="J102" s="345">
        <f t="shared" si="11"/>
        <v>68.55345911949685</v>
      </c>
      <c r="K102" s="345">
        <v>0.218</v>
      </c>
      <c r="L102" s="345">
        <f t="shared" si="12"/>
        <v>68.55345911949685</v>
      </c>
      <c r="M102" s="345">
        <v>0.218</v>
      </c>
      <c r="N102" s="345">
        <f t="shared" si="13"/>
        <v>68.55345911949685</v>
      </c>
      <c r="O102" s="232">
        <v>5</v>
      </c>
      <c r="P102" s="232">
        <v>2025</v>
      </c>
    </row>
    <row r="103" spans="1:16" s="64" customFormat="1" ht="15" x14ac:dyDescent="0.2">
      <c r="A103" s="147">
        <v>75</v>
      </c>
      <c r="B103" s="195">
        <v>298049</v>
      </c>
      <c r="C103" s="225" t="s">
        <v>556</v>
      </c>
      <c r="D103" s="238">
        <v>0.48099999999999998</v>
      </c>
      <c r="E103" s="238">
        <v>0.48099999999999998</v>
      </c>
      <c r="F103" s="65"/>
      <c r="G103" s="65"/>
      <c r="H103" s="65"/>
      <c r="I103" s="345">
        <v>0.24399999999999999</v>
      </c>
      <c r="J103" s="345">
        <f t="shared" si="11"/>
        <v>50.727650727650733</v>
      </c>
      <c r="K103" s="345">
        <v>0.24399999999999999</v>
      </c>
      <c r="L103" s="345">
        <f t="shared" si="12"/>
        <v>50.727650727650733</v>
      </c>
      <c r="M103" s="345">
        <v>0.24399999999999999</v>
      </c>
      <c r="N103" s="345">
        <f t="shared" si="13"/>
        <v>50.727650727650733</v>
      </c>
      <c r="O103" s="232">
        <v>5</v>
      </c>
      <c r="P103" s="232">
        <v>2025</v>
      </c>
    </row>
    <row r="104" spans="1:16" s="64" customFormat="1" ht="15" x14ac:dyDescent="0.2">
      <c r="A104" s="147">
        <v>76</v>
      </c>
      <c r="B104" s="195">
        <v>297357</v>
      </c>
      <c r="C104" s="225" t="s">
        <v>557</v>
      </c>
      <c r="D104" s="238">
        <v>1.5980000000000001</v>
      </c>
      <c r="E104" s="238">
        <v>1.5980000000000001</v>
      </c>
      <c r="F104" s="65"/>
      <c r="G104" s="65"/>
      <c r="H104" s="65"/>
      <c r="I104" s="345">
        <v>1.278</v>
      </c>
      <c r="J104" s="345">
        <f t="shared" si="11"/>
        <v>79.974968710888604</v>
      </c>
      <c r="K104" s="345">
        <v>1.2784</v>
      </c>
      <c r="L104" s="345">
        <f t="shared" si="12"/>
        <v>80</v>
      </c>
      <c r="M104" s="345">
        <v>1.278</v>
      </c>
      <c r="N104" s="345">
        <f t="shared" si="13"/>
        <v>79.974968710888604</v>
      </c>
      <c r="O104" s="232">
        <v>5</v>
      </c>
      <c r="P104" s="232">
        <v>2025</v>
      </c>
    </row>
    <row r="105" spans="1:16" s="64" customFormat="1" ht="15" x14ac:dyDescent="0.2">
      <c r="A105" s="147">
        <v>77</v>
      </c>
      <c r="B105" s="195">
        <v>298055</v>
      </c>
      <c r="C105" s="225" t="s">
        <v>301</v>
      </c>
      <c r="D105" s="238">
        <v>0.73</v>
      </c>
      <c r="E105" s="238">
        <v>0.73</v>
      </c>
      <c r="F105" s="65"/>
      <c r="G105" s="65"/>
      <c r="H105" s="65"/>
      <c r="I105" s="345">
        <v>0.14599999999999999</v>
      </c>
      <c r="J105" s="345">
        <f t="shared" si="11"/>
        <v>20</v>
      </c>
      <c r="K105" s="345">
        <v>0.14599999999999999</v>
      </c>
      <c r="L105" s="345">
        <f t="shared" si="12"/>
        <v>20</v>
      </c>
      <c r="M105" s="345">
        <v>0.14599999999999999</v>
      </c>
      <c r="N105" s="345">
        <f t="shared" si="13"/>
        <v>20</v>
      </c>
      <c r="O105" s="232">
        <v>6</v>
      </c>
      <c r="P105" s="232">
        <v>2023</v>
      </c>
    </row>
    <row r="106" spans="1:16" s="64" customFormat="1" ht="15" x14ac:dyDescent="0.2">
      <c r="A106" s="147">
        <v>78</v>
      </c>
      <c r="B106" s="195">
        <v>297501</v>
      </c>
      <c r="C106" s="225" t="s">
        <v>302</v>
      </c>
      <c r="D106" s="238">
        <v>1.464</v>
      </c>
      <c r="E106" s="238">
        <v>1.464</v>
      </c>
      <c r="F106" s="65"/>
      <c r="G106" s="65"/>
      <c r="H106" s="65"/>
      <c r="I106" s="345">
        <v>0.439</v>
      </c>
      <c r="J106" s="345">
        <f t="shared" si="11"/>
        <v>29.986338797814209</v>
      </c>
      <c r="K106" s="345">
        <v>0.43920000000000003</v>
      </c>
      <c r="L106" s="345">
        <f t="shared" si="12"/>
        <v>30.000000000000004</v>
      </c>
      <c r="M106" s="345">
        <v>0.43920000000000003</v>
      </c>
      <c r="N106" s="345">
        <f t="shared" si="13"/>
        <v>30.000000000000004</v>
      </c>
      <c r="O106" s="232">
        <v>7</v>
      </c>
      <c r="P106" s="232">
        <v>2025</v>
      </c>
    </row>
    <row r="107" spans="1:16" s="64" customFormat="1" ht="15" x14ac:dyDescent="0.2">
      <c r="A107" s="147">
        <v>79</v>
      </c>
      <c r="B107" s="195">
        <v>297405</v>
      </c>
      <c r="C107" s="225" t="s">
        <v>303</v>
      </c>
      <c r="D107" s="238">
        <v>1.839</v>
      </c>
      <c r="E107" s="238">
        <v>1.839</v>
      </c>
      <c r="F107" s="65"/>
      <c r="G107" s="65"/>
      <c r="H107" s="65"/>
      <c r="I107" s="345">
        <v>0.36799999999999999</v>
      </c>
      <c r="J107" s="345">
        <f t="shared" si="11"/>
        <v>20.010875475802067</v>
      </c>
      <c r="K107" s="345">
        <v>0.36799999999999999</v>
      </c>
      <c r="L107" s="345">
        <f t="shared" si="12"/>
        <v>20.010875475802067</v>
      </c>
      <c r="M107" s="345">
        <v>0.36799999999999999</v>
      </c>
      <c r="N107" s="345">
        <f t="shared" si="13"/>
        <v>20.010875475802067</v>
      </c>
      <c r="O107" s="232">
        <v>7</v>
      </c>
      <c r="P107" s="232">
        <v>2023</v>
      </c>
    </row>
    <row r="108" spans="1:16" s="64" customFormat="1" ht="15" x14ac:dyDescent="0.2">
      <c r="A108" s="147">
        <v>80</v>
      </c>
      <c r="B108" s="195">
        <v>297701</v>
      </c>
      <c r="C108" s="225" t="s">
        <v>566</v>
      </c>
      <c r="D108" s="238">
        <v>0.115</v>
      </c>
      <c r="E108" s="238">
        <v>0.115</v>
      </c>
      <c r="F108" s="65"/>
      <c r="G108" s="65"/>
      <c r="H108" s="65"/>
      <c r="I108" s="345">
        <v>3.5000000000000003E-2</v>
      </c>
      <c r="J108" s="345">
        <f t="shared" si="11"/>
        <v>30.434782608695656</v>
      </c>
      <c r="K108" s="345">
        <v>3.5000000000000003E-2</v>
      </c>
      <c r="L108" s="345">
        <f t="shared" si="12"/>
        <v>30.434782608695656</v>
      </c>
      <c r="M108" s="345">
        <v>3.5000000000000003E-2</v>
      </c>
      <c r="N108" s="345">
        <f t="shared" si="13"/>
        <v>30.434782608695656</v>
      </c>
      <c r="O108" s="232">
        <v>7</v>
      </c>
      <c r="P108" s="232">
        <v>2025</v>
      </c>
    </row>
    <row r="109" spans="1:16" s="64" customFormat="1" ht="15" x14ac:dyDescent="0.2">
      <c r="A109" s="147">
        <v>81</v>
      </c>
      <c r="B109" s="195">
        <v>298053</v>
      </c>
      <c r="C109" s="225" t="s">
        <v>304</v>
      </c>
      <c r="D109" s="238">
        <v>0.64900000000000002</v>
      </c>
      <c r="E109" s="238">
        <v>0.64900000000000002</v>
      </c>
      <c r="F109" s="65"/>
      <c r="G109" s="65"/>
      <c r="H109" s="65"/>
      <c r="I109" s="345">
        <v>0.129</v>
      </c>
      <c r="J109" s="345">
        <f>I109/E109*100</f>
        <v>19.876733436055467</v>
      </c>
      <c r="K109" s="345">
        <v>0.129</v>
      </c>
      <c r="L109" s="345">
        <f t="shared" si="12"/>
        <v>19.876733436055467</v>
      </c>
      <c r="M109" s="345">
        <v>0.129</v>
      </c>
      <c r="N109" s="345">
        <f t="shared" si="13"/>
        <v>19.876733436055467</v>
      </c>
      <c r="O109" s="232">
        <v>8</v>
      </c>
      <c r="P109" s="232">
        <v>2025</v>
      </c>
    </row>
    <row r="110" spans="1:16" s="64" customFormat="1" ht="15" x14ac:dyDescent="0.2">
      <c r="A110" s="147">
        <v>82</v>
      </c>
      <c r="B110" s="195">
        <v>297489</v>
      </c>
      <c r="C110" s="225" t="s">
        <v>567</v>
      </c>
      <c r="D110" s="238">
        <v>1.675</v>
      </c>
      <c r="E110" s="238">
        <v>1.675</v>
      </c>
      <c r="F110" s="496"/>
      <c r="G110" s="496"/>
      <c r="H110" s="496"/>
      <c r="I110" s="496">
        <v>1.1719999999999999</v>
      </c>
      <c r="J110" s="496">
        <f t="shared" ref="J110" si="14">I110/E110*100</f>
        <v>69.970149253731336</v>
      </c>
      <c r="K110" s="496">
        <v>1.1719999999999999</v>
      </c>
      <c r="L110" s="496">
        <f t="shared" si="12"/>
        <v>69.970149253731336</v>
      </c>
      <c r="M110" s="496">
        <v>1.1719999999999999</v>
      </c>
      <c r="N110" s="496">
        <f t="shared" si="13"/>
        <v>69.970149253731336</v>
      </c>
      <c r="O110" s="494">
        <v>8</v>
      </c>
      <c r="P110" s="494">
        <v>2025</v>
      </c>
    </row>
    <row r="111" spans="1:16" s="64" customFormat="1" ht="15" x14ac:dyDescent="0.2">
      <c r="A111" s="147">
        <v>83</v>
      </c>
      <c r="B111" s="195">
        <v>298043</v>
      </c>
      <c r="C111" s="225" t="s">
        <v>305</v>
      </c>
      <c r="D111" s="239">
        <f>3.981+0.2</f>
        <v>4.181</v>
      </c>
      <c r="E111" s="239">
        <f>3.981+0.2</f>
        <v>4.181</v>
      </c>
      <c r="F111" s="65"/>
      <c r="G111" s="65"/>
      <c r="H111" s="65"/>
      <c r="I111" s="452">
        <v>0</v>
      </c>
      <c r="J111" s="452">
        <f t="shared" si="11"/>
        <v>0</v>
      </c>
      <c r="K111" s="452">
        <v>2.3410000000000002</v>
      </c>
      <c r="L111" s="452">
        <f t="shared" si="12"/>
        <v>55.991389619708208</v>
      </c>
      <c r="M111" s="452">
        <v>4.181</v>
      </c>
      <c r="N111" s="452">
        <f t="shared" si="13"/>
        <v>100</v>
      </c>
      <c r="O111" s="232">
        <v>6</v>
      </c>
      <c r="P111" s="232">
        <v>2021</v>
      </c>
    </row>
    <row r="112" spans="1:16" s="64" customFormat="1" ht="15" x14ac:dyDescent="0.2">
      <c r="A112" s="147">
        <v>84</v>
      </c>
      <c r="B112" s="195">
        <v>297500</v>
      </c>
      <c r="C112" s="225" t="s">
        <v>306</v>
      </c>
      <c r="D112" s="238">
        <v>0.42</v>
      </c>
      <c r="E112" s="238">
        <v>0.42</v>
      </c>
      <c r="F112" s="65"/>
      <c r="G112" s="65"/>
      <c r="H112" s="65"/>
      <c r="I112" s="345">
        <v>6.3E-2</v>
      </c>
      <c r="J112" s="345">
        <f t="shared" si="11"/>
        <v>15</v>
      </c>
      <c r="K112" s="345">
        <v>6.3E-2</v>
      </c>
      <c r="L112" s="345">
        <f t="shared" si="12"/>
        <v>15</v>
      </c>
      <c r="M112" s="345">
        <v>6.3E-2</v>
      </c>
      <c r="N112" s="345">
        <f t="shared" si="13"/>
        <v>15</v>
      </c>
      <c r="O112" s="232">
        <v>8</v>
      </c>
      <c r="P112" s="232">
        <v>2020</v>
      </c>
    </row>
    <row r="113" spans="1:16" s="64" customFormat="1" ht="15" x14ac:dyDescent="0.2">
      <c r="A113" s="147">
        <v>85</v>
      </c>
      <c r="B113" s="195">
        <v>298369</v>
      </c>
      <c r="C113" s="225" t="s">
        <v>570</v>
      </c>
      <c r="D113" s="238">
        <v>1.532</v>
      </c>
      <c r="E113" s="238">
        <v>1.532</v>
      </c>
      <c r="F113" s="65"/>
      <c r="G113" s="65"/>
      <c r="H113" s="65"/>
      <c r="I113" s="345">
        <v>0.76600000000000001</v>
      </c>
      <c r="J113" s="345">
        <f t="shared" si="11"/>
        <v>50</v>
      </c>
      <c r="K113" s="345">
        <v>0.76600000000000001</v>
      </c>
      <c r="L113" s="345">
        <f t="shared" si="12"/>
        <v>50</v>
      </c>
      <c r="M113" s="345">
        <v>0.76600000000000001</v>
      </c>
      <c r="N113" s="345">
        <f t="shared" si="13"/>
        <v>50</v>
      </c>
      <c r="O113" s="232">
        <v>8</v>
      </c>
      <c r="P113" s="232">
        <v>2025</v>
      </c>
    </row>
    <row r="114" spans="1:16" s="64" customFormat="1" ht="15" x14ac:dyDescent="0.2">
      <c r="A114" s="147">
        <v>86</v>
      </c>
      <c r="B114" s="195">
        <v>297866</v>
      </c>
      <c r="C114" s="225" t="s">
        <v>193</v>
      </c>
      <c r="D114" s="238">
        <v>2.5179999999999998</v>
      </c>
      <c r="E114" s="238">
        <v>2.5179999999999998</v>
      </c>
      <c r="F114" s="65"/>
      <c r="G114" s="65"/>
      <c r="H114" s="65"/>
      <c r="I114" s="345">
        <v>1.518</v>
      </c>
      <c r="J114" s="345">
        <f t="shared" si="11"/>
        <v>60.285941223193021</v>
      </c>
      <c r="K114" s="348">
        <v>2.5179999999999998</v>
      </c>
      <c r="L114" s="348">
        <f t="shared" si="12"/>
        <v>100</v>
      </c>
      <c r="M114" s="345">
        <v>2.5179999999999998</v>
      </c>
      <c r="N114" s="345">
        <f t="shared" si="13"/>
        <v>100</v>
      </c>
      <c r="O114" s="232">
        <v>7</v>
      </c>
      <c r="P114" s="232">
        <v>2021</v>
      </c>
    </row>
    <row r="115" spans="1:16" s="64" customFormat="1" ht="15" x14ac:dyDescent="0.2">
      <c r="A115" s="147">
        <v>87</v>
      </c>
      <c r="B115" s="195">
        <v>297593</v>
      </c>
      <c r="C115" s="225" t="s">
        <v>580</v>
      </c>
      <c r="D115" s="238">
        <v>2</v>
      </c>
      <c r="E115" s="238">
        <v>2</v>
      </c>
      <c r="F115" s="65"/>
      <c r="G115" s="65"/>
      <c r="H115" s="65"/>
      <c r="I115" s="345">
        <v>1</v>
      </c>
      <c r="J115" s="345">
        <f t="shared" si="11"/>
        <v>50</v>
      </c>
      <c r="K115" s="345">
        <v>1</v>
      </c>
      <c r="L115" s="345">
        <f t="shared" si="12"/>
        <v>50</v>
      </c>
      <c r="M115" s="345">
        <v>1</v>
      </c>
      <c r="N115" s="345">
        <f t="shared" si="13"/>
        <v>50</v>
      </c>
      <c r="O115" s="232">
        <v>8</v>
      </c>
      <c r="P115" s="232">
        <v>2025</v>
      </c>
    </row>
    <row r="116" spans="1:16" s="64" customFormat="1" ht="15" x14ac:dyDescent="0.2">
      <c r="A116" s="147">
        <v>88</v>
      </c>
      <c r="B116" s="195">
        <v>297706</v>
      </c>
      <c r="C116" s="225" t="s">
        <v>307</v>
      </c>
      <c r="D116" s="238">
        <v>1.284</v>
      </c>
      <c r="E116" s="238">
        <v>1.284</v>
      </c>
      <c r="F116" s="65"/>
      <c r="G116" s="65"/>
      <c r="H116" s="65"/>
      <c r="I116" s="345">
        <v>0.25700000000000001</v>
      </c>
      <c r="J116" s="345">
        <f t="shared" si="11"/>
        <v>20.015576323987538</v>
      </c>
      <c r="K116" s="345">
        <v>0.25700000000000001</v>
      </c>
      <c r="L116" s="345">
        <f t="shared" si="12"/>
        <v>20.015576323987538</v>
      </c>
      <c r="M116" s="345">
        <v>0.25700000000000001</v>
      </c>
      <c r="N116" s="345">
        <f t="shared" si="13"/>
        <v>20.015576323987538</v>
      </c>
      <c r="O116" s="232">
        <v>8</v>
      </c>
      <c r="P116" s="232">
        <v>2025</v>
      </c>
    </row>
    <row r="117" spans="1:16" s="64" customFormat="1" ht="15" x14ac:dyDescent="0.2">
      <c r="A117" s="147">
        <v>89</v>
      </c>
      <c r="B117" s="195">
        <v>298040</v>
      </c>
      <c r="C117" s="225" t="s">
        <v>581</v>
      </c>
      <c r="D117" s="238">
        <v>0.67800000000000005</v>
      </c>
      <c r="E117" s="238">
        <v>0.67800000000000005</v>
      </c>
      <c r="F117" s="65"/>
      <c r="G117" s="65"/>
      <c r="H117" s="65"/>
      <c r="I117" s="345">
        <v>0.20300000000000001</v>
      </c>
      <c r="J117" s="345">
        <f t="shared" si="11"/>
        <v>29.941002949852507</v>
      </c>
      <c r="K117" s="345">
        <v>0.20300000000000001</v>
      </c>
      <c r="L117" s="345">
        <f t="shared" si="12"/>
        <v>29.941002949852507</v>
      </c>
      <c r="M117" s="345">
        <v>0.20300000000000001</v>
      </c>
      <c r="N117" s="345">
        <f t="shared" si="13"/>
        <v>29.941002949852507</v>
      </c>
      <c r="O117" s="232">
        <v>8</v>
      </c>
      <c r="P117" s="232">
        <v>2025</v>
      </c>
    </row>
    <row r="118" spans="1:16" s="64" customFormat="1" ht="15" x14ac:dyDescent="0.2">
      <c r="A118" s="147">
        <v>90</v>
      </c>
      <c r="B118" s="195">
        <v>297999</v>
      </c>
      <c r="C118" s="225" t="s">
        <v>582</v>
      </c>
      <c r="D118" s="238">
        <v>0.34200000000000003</v>
      </c>
      <c r="E118" s="238">
        <v>0.34200000000000003</v>
      </c>
      <c r="F118" s="65"/>
      <c r="G118" s="65"/>
      <c r="H118" s="65"/>
      <c r="I118" s="345">
        <v>0.308</v>
      </c>
      <c r="J118" s="345">
        <f t="shared" si="11"/>
        <v>90.058479532163744</v>
      </c>
      <c r="K118" s="345">
        <v>0.308</v>
      </c>
      <c r="L118" s="345">
        <f t="shared" si="12"/>
        <v>90.058479532163744</v>
      </c>
      <c r="M118" s="345">
        <v>0.308</v>
      </c>
      <c r="N118" s="345">
        <f t="shared" si="13"/>
        <v>90.058479532163744</v>
      </c>
      <c r="O118" s="232">
        <v>5</v>
      </c>
      <c r="P118" s="232">
        <v>2025</v>
      </c>
    </row>
    <row r="119" spans="1:16" s="64" customFormat="1" ht="15" x14ac:dyDescent="0.2">
      <c r="A119" s="147">
        <v>91</v>
      </c>
      <c r="B119" s="195">
        <v>297791</v>
      </c>
      <c r="C119" s="225" t="s">
        <v>583</v>
      </c>
      <c r="D119" s="238">
        <v>1.49</v>
      </c>
      <c r="E119" s="238">
        <v>1.49</v>
      </c>
      <c r="F119" s="65"/>
      <c r="G119" s="65"/>
      <c r="H119" s="65"/>
      <c r="I119" s="345">
        <v>1.341</v>
      </c>
      <c r="J119" s="345">
        <f t="shared" si="11"/>
        <v>90</v>
      </c>
      <c r="K119" s="345">
        <v>1.341</v>
      </c>
      <c r="L119" s="345">
        <f t="shared" si="12"/>
        <v>90</v>
      </c>
      <c r="M119" s="345">
        <v>1.341</v>
      </c>
      <c r="N119" s="345">
        <f t="shared" si="13"/>
        <v>90</v>
      </c>
      <c r="O119" s="232">
        <v>5</v>
      </c>
      <c r="P119" s="232">
        <v>2025</v>
      </c>
    </row>
    <row r="120" spans="1:16" s="64" customFormat="1" ht="15" x14ac:dyDescent="0.2">
      <c r="A120" s="147">
        <v>92</v>
      </c>
      <c r="B120" s="195">
        <v>297469</v>
      </c>
      <c r="C120" s="225" t="s">
        <v>584</v>
      </c>
      <c r="D120" s="238">
        <v>0.79300000000000004</v>
      </c>
      <c r="E120" s="238">
        <v>0.79300000000000004</v>
      </c>
      <c r="F120" s="65"/>
      <c r="G120" s="65"/>
      <c r="H120" s="65"/>
      <c r="I120" s="345">
        <v>0.158</v>
      </c>
      <c r="J120" s="345">
        <f t="shared" si="11"/>
        <v>19.924337957124841</v>
      </c>
      <c r="K120" s="345">
        <v>0.158</v>
      </c>
      <c r="L120" s="345">
        <f t="shared" si="12"/>
        <v>19.924337957124841</v>
      </c>
      <c r="M120" s="345">
        <v>0.158</v>
      </c>
      <c r="N120" s="345">
        <f t="shared" si="13"/>
        <v>19.924337957124841</v>
      </c>
      <c r="O120" s="232">
        <v>6</v>
      </c>
      <c r="P120" s="232">
        <v>2025</v>
      </c>
    </row>
    <row r="121" spans="1:16" s="64" customFormat="1" ht="15" x14ac:dyDescent="0.2">
      <c r="A121" s="147">
        <v>93</v>
      </c>
      <c r="B121" s="195">
        <v>298000</v>
      </c>
      <c r="C121" s="225" t="s">
        <v>585</v>
      </c>
      <c r="D121" s="238">
        <v>0.68799999999999994</v>
      </c>
      <c r="E121" s="238">
        <v>0.68799999999999994</v>
      </c>
      <c r="F121" s="65"/>
      <c r="G121" s="65"/>
      <c r="H121" s="65"/>
      <c r="I121" s="345">
        <v>0.13700000000000001</v>
      </c>
      <c r="J121" s="345">
        <f t="shared" si="11"/>
        <v>19.912790697674421</v>
      </c>
      <c r="K121" s="345">
        <v>0.13700000000000001</v>
      </c>
      <c r="L121" s="345">
        <f t="shared" si="12"/>
        <v>19.912790697674421</v>
      </c>
      <c r="M121" s="345">
        <v>0.13700000000000001</v>
      </c>
      <c r="N121" s="345">
        <f t="shared" si="13"/>
        <v>19.912790697674421</v>
      </c>
      <c r="O121" s="232">
        <v>6</v>
      </c>
      <c r="P121" s="232">
        <v>2025</v>
      </c>
    </row>
    <row r="122" spans="1:16" s="64" customFormat="1" ht="15" x14ac:dyDescent="0.2">
      <c r="A122" s="147">
        <v>94</v>
      </c>
      <c r="B122" s="195">
        <v>297990</v>
      </c>
      <c r="C122" s="225" t="s">
        <v>586</v>
      </c>
      <c r="D122" s="238">
        <v>0.73799999999999999</v>
      </c>
      <c r="E122" s="238">
        <v>0.73799999999999999</v>
      </c>
      <c r="F122" s="65"/>
      <c r="G122" s="65"/>
      <c r="H122" s="65"/>
      <c r="I122" s="345">
        <v>0.14699999999999999</v>
      </c>
      <c r="J122" s="345">
        <f t="shared" si="11"/>
        <v>19.918699186991869</v>
      </c>
      <c r="K122" s="345">
        <v>0.14699999999999999</v>
      </c>
      <c r="L122" s="345">
        <f t="shared" si="12"/>
        <v>19.918699186991869</v>
      </c>
      <c r="M122" s="345">
        <v>0.14699999999999999</v>
      </c>
      <c r="N122" s="345">
        <f t="shared" si="13"/>
        <v>19.918699186991869</v>
      </c>
      <c r="O122" s="232">
        <v>6</v>
      </c>
      <c r="P122" s="232">
        <v>2025</v>
      </c>
    </row>
    <row r="123" spans="1:16" s="64" customFormat="1" ht="15" x14ac:dyDescent="0.2">
      <c r="A123" s="147">
        <v>95</v>
      </c>
      <c r="B123" s="195">
        <v>297540</v>
      </c>
      <c r="C123" s="225" t="s">
        <v>308</v>
      </c>
      <c r="D123" s="238">
        <v>2.1760000000000002</v>
      </c>
      <c r="E123" s="238">
        <v>2.1760000000000002</v>
      </c>
      <c r="F123" s="65"/>
      <c r="G123" s="65"/>
      <c r="H123" s="65"/>
      <c r="I123" s="345">
        <v>0.435</v>
      </c>
      <c r="J123" s="345">
        <f t="shared" si="11"/>
        <v>19.990808823529409</v>
      </c>
      <c r="K123" s="345">
        <v>0.435</v>
      </c>
      <c r="L123" s="345">
        <f t="shared" si="12"/>
        <v>19.990808823529409</v>
      </c>
      <c r="M123" s="345">
        <v>0.435</v>
      </c>
      <c r="N123" s="345">
        <f t="shared" si="13"/>
        <v>19.990808823529409</v>
      </c>
      <c r="O123" s="232">
        <v>8</v>
      </c>
      <c r="P123" s="232">
        <v>2022</v>
      </c>
    </row>
    <row r="124" spans="1:16" s="64" customFormat="1" ht="15" x14ac:dyDescent="0.2">
      <c r="A124" s="147">
        <v>96</v>
      </c>
      <c r="B124" s="195">
        <v>297386</v>
      </c>
      <c r="C124" s="225" t="s">
        <v>588</v>
      </c>
      <c r="D124" s="238">
        <v>0.66900000000000004</v>
      </c>
      <c r="E124" s="238">
        <v>0.66900000000000004</v>
      </c>
      <c r="F124" s="65"/>
      <c r="G124" s="65"/>
      <c r="H124" s="65"/>
      <c r="I124" s="345">
        <v>0.13400000000000001</v>
      </c>
      <c r="J124" s="345">
        <f t="shared" si="11"/>
        <v>20.029895366218238</v>
      </c>
      <c r="K124" s="345">
        <v>0.13400000000000001</v>
      </c>
      <c r="L124" s="345">
        <f t="shared" si="12"/>
        <v>20.029895366218238</v>
      </c>
      <c r="M124" s="345">
        <v>0.13400000000000001</v>
      </c>
      <c r="N124" s="345">
        <f t="shared" si="13"/>
        <v>20.029895366218238</v>
      </c>
      <c r="O124" s="232">
        <v>7</v>
      </c>
      <c r="P124" s="232">
        <v>2025</v>
      </c>
    </row>
    <row r="125" spans="1:16" s="64" customFormat="1" ht="15" x14ac:dyDescent="0.2">
      <c r="A125" s="147">
        <v>97</v>
      </c>
      <c r="B125" s="195">
        <v>297614</v>
      </c>
      <c r="C125" s="225" t="s">
        <v>589</v>
      </c>
      <c r="D125" s="238">
        <v>1.1910000000000001</v>
      </c>
      <c r="E125" s="238">
        <v>1.1910000000000001</v>
      </c>
      <c r="F125" s="65"/>
      <c r="G125" s="65"/>
      <c r="H125" s="65"/>
      <c r="I125" s="345">
        <v>0</v>
      </c>
      <c r="J125" s="345">
        <f t="shared" si="11"/>
        <v>0</v>
      </c>
      <c r="K125" s="345">
        <v>0</v>
      </c>
      <c r="L125" s="345">
        <f t="shared" si="12"/>
        <v>0</v>
      </c>
      <c r="M125" s="345">
        <v>1.1910000000000001</v>
      </c>
      <c r="N125" s="345">
        <f t="shared" si="13"/>
        <v>100</v>
      </c>
      <c r="O125" s="232">
        <v>5</v>
      </c>
      <c r="P125" s="232">
        <v>2025</v>
      </c>
    </row>
    <row r="126" spans="1:16" s="64" customFormat="1" ht="15" x14ac:dyDescent="0.2">
      <c r="A126" s="147">
        <v>98</v>
      </c>
      <c r="B126" s="195">
        <v>297484</v>
      </c>
      <c r="C126" s="225" t="s">
        <v>590</v>
      </c>
      <c r="D126" s="238">
        <v>1.042</v>
      </c>
      <c r="E126" s="238">
        <v>1.042</v>
      </c>
      <c r="F126" s="65"/>
      <c r="G126" s="65"/>
      <c r="H126" s="65"/>
      <c r="I126" s="345">
        <v>0</v>
      </c>
      <c r="J126" s="345">
        <f t="shared" si="11"/>
        <v>0</v>
      </c>
      <c r="K126" s="345">
        <v>0</v>
      </c>
      <c r="L126" s="345">
        <f t="shared" si="12"/>
        <v>0</v>
      </c>
      <c r="M126" s="345">
        <v>1.042</v>
      </c>
      <c r="N126" s="345">
        <f t="shared" si="13"/>
        <v>100</v>
      </c>
      <c r="O126" s="232">
        <v>5</v>
      </c>
      <c r="P126" s="232">
        <v>2025</v>
      </c>
    </row>
    <row r="127" spans="1:16" s="64" customFormat="1" ht="15" x14ac:dyDescent="0.2">
      <c r="A127" s="147">
        <v>99</v>
      </c>
      <c r="B127" s="195">
        <v>298193</v>
      </c>
      <c r="C127" s="225" t="s">
        <v>592</v>
      </c>
      <c r="D127" s="238">
        <v>0.68700000000000006</v>
      </c>
      <c r="E127" s="238">
        <v>0.68700000000000006</v>
      </c>
      <c r="F127" s="65"/>
      <c r="G127" s="65"/>
      <c r="H127" s="65"/>
      <c r="I127" s="345">
        <v>0.20599999999999999</v>
      </c>
      <c r="J127" s="345">
        <f t="shared" si="11"/>
        <v>29.985443959243081</v>
      </c>
      <c r="K127" s="345">
        <v>0.20610000000000003</v>
      </c>
      <c r="L127" s="345">
        <f t="shared" si="12"/>
        <v>30.000000000000004</v>
      </c>
      <c r="M127" s="238">
        <v>0.20599999999999999</v>
      </c>
      <c r="N127" s="345">
        <f t="shared" si="13"/>
        <v>29.985443959243081</v>
      </c>
      <c r="O127" s="229">
        <v>8</v>
      </c>
      <c r="P127" s="232">
        <v>2025</v>
      </c>
    </row>
    <row r="128" spans="1:16" s="64" customFormat="1" ht="15" x14ac:dyDescent="0.2">
      <c r="A128" s="147">
        <v>100</v>
      </c>
      <c r="B128" s="195">
        <v>297385</v>
      </c>
      <c r="C128" s="225" t="s">
        <v>593</v>
      </c>
      <c r="D128" s="238">
        <v>0.40699999999999997</v>
      </c>
      <c r="E128" s="238">
        <v>0.40699999999999997</v>
      </c>
      <c r="F128" s="65"/>
      <c r="G128" s="65"/>
      <c r="H128" s="65"/>
      <c r="I128" s="345">
        <v>8.1000000000000003E-2</v>
      </c>
      <c r="J128" s="345">
        <f t="shared" si="11"/>
        <v>19.901719901719904</v>
      </c>
      <c r="K128" s="345">
        <v>8.1000000000000003E-2</v>
      </c>
      <c r="L128" s="345">
        <f t="shared" si="12"/>
        <v>19.901719901719904</v>
      </c>
      <c r="M128" s="238">
        <v>8.1000000000000003E-2</v>
      </c>
      <c r="N128" s="345">
        <f t="shared" si="13"/>
        <v>19.901719901719904</v>
      </c>
      <c r="O128" s="232">
        <v>8</v>
      </c>
      <c r="P128" s="232">
        <v>2025</v>
      </c>
    </row>
    <row r="129" spans="1:16" s="64" customFormat="1" ht="15" x14ac:dyDescent="0.2">
      <c r="A129" s="147">
        <v>101</v>
      </c>
      <c r="B129" s="195">
        <v>297705</v>
      </c>
      <c r="C129" s="225" t="s">
        <v>594</v>
      </c>
      <c r="D129" s="238">
        <v>0.34300000000000003</v>
      </c>
      <c r="E129" s="238">
        <v>0.34300000000000003</v>
      </c>
      <c r="F129" s="65"/>
      <c r="G129" s="65"/>
      <c r="H129" s="65"/>
      <c r="I129" s="345">
        <v>0.17199999999999999</v>
      </c>
      <c r="J129" s="345">
        <f t="shared" si="11"/>
        <v>50.145772594752181</v>
      </c>
      <c r="K129" s="345">
        <v>0.17150000000000001</v>
      </c>
      <c r="L129" s="345">
        <f t="shared" si="12"/>
        <v>50</v>
      </c>
      <c r="M129" s="238">
        <v>0.17199999999999999</v>
      </c>
      <c r="N129" s="345">
        <f t="shared" si="13"/>
        <v>50.145772594752181</v>
      </c>
      <c r="O129" s="232">
        <v>8</v>
      </c>
      <c r="P129" s="232">
        <v>2025</v>
      </c>
    </row>
    <row r="130" spans="1:16" s="64" customFormat="1" ht="15" x14ac:dyDescent="0.2">
      <c r="A130" s="147">
        <v>102</v>
      </c>
      <c r="B130" s="195">
        <v>297574</v>
      </c>
      <c r="C130" s="225" t="s">
        <v>595</v>
      </c>
      <c r="D130" s="238">
        <v>1.175</v>
      </c>
      <c r="E130" s="238">
        <v>1.175</v>
      </c>
      <c r="F130" s="65"/>
      <c r="G130" s="65"/>
      <c r="H130" s="65"/>
      <c r="I130" s="345">
        <v>0.58799999999999997</v>
      </c>
      <c r="J130" s="345">
        <f t="shared" si="11"/>
        <v>50.042553191489361</v>
      </c>
      <c r="K130" s="345">
        <v>0.58750000000000002</v>
      </c>
      <c r="L130" s="345">
        <f t="shared" si="12"/>
        <v>50</v>
      </c>
      <c r="M130" s="238">
        <v>0.58799999999999997</v>
      </c>
      <c r="N130" s="345">
        <f t="shared" si="13"/>
        <v>50.042553191489361</v>
      </c>
      <c r="O130" s="232">
        <v>8</v>
      </c>
      <c r="P130" s="232">
        <v>2025</v>
      </c>
    </row>
    <row r="131" spans="1:16" s="64" customFormat="1" ht="15" x14ac:dyDescent="0.2">
      <c r="A131" s="147">
        <v>103</v>
      </c>
      <c r="B131" s="195">
        <v>298177</v>
      </c>
      <c r="C131" s="225" t="s">
        <v>596</v>
      </c>
      <c r="D131" s="238">
        <v>1.3779999999999999</v>
      </c>
      <c r="E131" s="238">
        <v>1.3779999999999999</v>
      </c>
      <c r="F131" s="65"/>
      <c r="G131" s="65"/>
      <c r="H131" s="65"/>
      <c r="I131" s="345">
        <v>0</v>
      </c>
      <c r="J131" s="345">
        <f t="shared" si="11"/>
        <v>0</v>
      </c>
      <c r="K131" s="345">
        <v>1.3779999999999999</v>
      </c>
      <c r="L131" s="345">
        <f t="shared" si="12"/>
        <v>100</v>
      </c>
      <c r="M131" s="345">
        <v>1.3779999999999999</v>
      </c>
      <c r="N131" s="345">
        <f t="shared" si="13"/>
        <v>100</v>
      </c>
      <c r="O131" s="232">
        <v>5</v>
      </c>
      <c r="P131" s="232">
        <v>2025</v>
      </c>
    </row>
    <row r="132" spans="1:16" s="64" customFormat="1" ht="15" x14ac:dyDescent="0.2">
      <c r="A132" s="147">
        <v>104</v>
      </c>
      <c r="B132" s="195">
        <v>297989</v>
      </c>
      <c r="C132" s="225" t="s">
        <v>597</v>
      </c>
      <c r="D132" s="238">
        <v>1.5309999999999999</v>
      </c>
      <c r="E132" s="238">
        <v>1.5309999999999999</v>
      </c>
      <c r="F132" s="65"/>
      <c r="G132" s="65"/>
      <c r="H132" s="65"/>
      <c r="I132" s="345">
        <v>1.0720000000000001</v>
      </c>
      <c r="J132" s="345">
        <f t="shared" si="11"/>
        <v>70.01959503592424</v>
      </c>
      <c r="K132" s="345">
        <v>1.0720000000000001</v>
      </c>
      <c r="L132" s="345">
        <f t="shared" si="12"/>
        <v>70.01959503592424</v>
      </c>
      <c r="M132" s="238">
        <v>1.0720000000000001</v>
      </c>
      <c r="N132" s="345">
        <f t="shared" si="13"/>
        <v>70.01959503592424</v>
      </c>
      <c r="O132" s="232">
        <v>6</v>
      </c>
      <c r="P132" s="232">
        <v>2025</v>
      </c>
    </row>
    <row r="133" spans="1:16" s="64" customFormat="1" ht="15" x14ac:dyDescent="0.2">
      <c r="A133" s="147">
        <v>105</v>
      </c>
      <c r="B133" s="195">
        <v>297821</v>
      </c>
      <c r="C133" s="225" t="s">
        <v>599</v>
      </c>
      <c r="D133" s="238">
        <v>0.46800000000000003</v>
      </c>
      <c r="E133" s="238">
        <v>0.46800000000000003</v>
      </c>
      <c r="F133" s="65"/>
      <c r="G133" s="65"/>
      <c r="H133" s="65"/>
      <c r="I133" s="345">
        <v>0.14000000000000001</v>
      </c>
      <c r="J133" s="345">
        <f t="shared" si="11"/>
        <v>29.914529914529915</v>
      </c>
      <c r="K133" s="345">
        <v>0.14000000000000001</v>
      </c>
      <c r="L133" s="345">
        <f t="shared" si="12"/>
        <v>29.914529914529915</v>
      </c>
      <c r="M133" s="238">
        <v>0.14000000000000001</v>
      </c>
      <c r="N133" s="345">
        <f t="shared" si="13"/>
        <v>29.914529914529915</v>
      </c>
      <c r="O133" s="232">
        <v>6</v>
      </c>
      <c r="P133" s="232">
        <v>2025</v>
      </c>
    </row>
    <row r="134" spans="1:16" s="64" customFormat="1" ht="15" x14ac:dyDescent="0.2">
      <c r="A134" s="147">
        <v>106</v>
      </c>
      <c r="B134" s="195">
        <v>297984</v>
      </c>
      <c r="C134" s="225" t="s">
        <v>600</v>
      </c>
      <c r="D134" s="238">
        <v>2.0819999999999999</v>
      </c>
      <c r="E134" s="238">
        <v>2.0819999999999999</v>
      </c>
      <c r="F134" s="65"/>
      <c r="G134" s="65"/>
      <c r="H134" s="65"/>
      <c r="I134" s="345">
        <v>1.532</v>
      </c>
      <c r="J134" s="345">
        <f t="shared" si="11"/>
        <v>73.583093179634972</v>
      </c>
      <c r="K134" s="345">
        <v>1.532</v>
      </c>
      <c r="L134" s="345">
        <f t="shared" si="12"/>
        <v>73.583093179634972</v>
      </c>
      <c r="M134" s="345">
        <v>2.0819999999999999</v>
      </c>
      <c r="N134" s="345">
        <f t="shared" si="13"/>
        <v>100</v>
      </c>
      <c r="O134" s="232">
        <v>7</v>
      </c>
      <c r="P134" s="232">
        <v>2024</v>
      </c>
    </row>
    <row r="135" spans="1:16" s="64" customFormat="1" ht="15" x14ac:dyDescent="0.2">
      <c r="A135" s="147">
        <v>107</v>
      </c>
      <c r="B135" s="195">
        <v>297717</v>
      </c>
      <c r="C135" s="225" t="s">
        <v>603</v>
      </c>
      <c r="D135" s="238">
        <v>0.83</v>
      </c>
      <c r="E135" s="238">
        <v>0.83</v>
      </c>
      <c r="F135" s="65"/>
      <c r="G135" s="65"/>
      <c r="H135" s="65"/>
      <c r="I135" s="345">
        <v>0.249</v>
      </c>
      <c r="J135" s="345">
        <f t="shared" si="11"/>
        <v>30</v>
      </c>
      <c r="K135" s="345">
        <v>0.249</v>
      </c>
      <c r="L135" s="345">
        <f t="shared" si="12"/>
        <v>30</v>
      </c>
      <c r="M135" s="345">
        <v>0.249</v>
      </c>
      <c r="N135" s="345">
        <f t="shared" si="13"/>
        <v>30</v>
      </c>
      <c r="O135" s="232">
        <v>6</v>
      </c>
      <c r="P135" s="232">
        <v>2025</v>
      </c>
    </row>
    <row r="136" spans="1:16" s="64" customFormat="1" ht="15" x14ac:dyDescent="0.2">
      <c r="A136" s="147">
        <v>108</v>
      </c>
      <c r="B136" s="195">
        <v>297832</v>
      </c>
      <c r="C136" s="225" t="s">
        <v>309</v>
      </c>
      <c r="D136" s="238">
        <v>0.64800000000000002</v>
      </c>
      <c r="E136" s="238">
        <v>0.64800000000000002</v>
      </c>
      <c r="F136" s="65"/>
      <c r="G136" s="65"/>
      <c r="H136" s="65"/>
      <c r="I136" s="345">
        <v>0</v>
      </c>
      <c r="J136" s="345">
        <f t="shared" si="11"/>
        <v>0</v>
      </c>
      <c r="K136" s="345">
        <v>0</v>
      </c>
      <c r="L136" s="345">
        <f t="shared" si="12"/>
        <v>0</v>
      </c>
      <c r="M136" s="345">
        <v>0.64800000000000002</v>
      </c>
      <c r="N136" s="345">
        <f t="shared" si="13"/>
        <v>100</v>
      </c>
      <c r="O136" s="232">
        <v>9</v>
      </c>
      <c r="P136" s="232">
        <v>2025</v>
      </c>
    </row>
    <row r="137" spans="1:16" s="64" customFormat="1" ht="15" x14ac:dyDescent="0.2">
      <c r="A137" s="147">
        <v>109</v>
      </c>
      <c r="B137" s="195">
        <v>297432</v>
      </c>
      <c r="C137" s="225" t="s">
        <v>604</v>
      </c>
      <c r="D137" s="238">
        <v>1.2749999999999999</v>
      </c>
      <c r="E137" s="238">
        <v>1.2749999999999999</v>
      </c>
      <c r="F137" s="496"/>
      <c r="G137" s="496"/>
      <c r="H137" s="496"/>
      <c r="I137" s="496">
        <v>1.02</v>
      </c>
      <c r="J137" s="496">
        <f t="shared" si="11"/>
        <v>80</v>
      </c>
      <c r="K137" s="496">
        <v>1.02</v>
      </c>
      <c r="L137" s="496">
        <f t="shared" si="12"/>
        <v>80</v>
      </c>
      <c r="M137" s="496">
        <v>1.02</v>
      </c>
      <c r="N137" s="496">
        <f t="shared" si="13"/>
        <v>80</v>
      </c>
      <c r="O137" s="494">
        <v>9</v>
      </c>
      <c r="P137" s="494">
        <v>2025</v>
      </c>
    </row>
    <row r="138" spans="1:16" s="64" customFormat="1" ht="15" x14ac:dyDescent="0.2">
      <c r="A138" s="147">
        <v>110</v>
      </c>
      <c r="B138" s="195">
        <v>298370</v>
      </c>
      <c r="C138" s="225" t="s">
        <v>310</v>
      </c>
      <c r="D138" s="238">
        <v>1.2589999999999999</v>
      </c>
      <c r="E138" s="238">
        <v>1.2589999999999999</v>
      </c>
      <c r="F138" s="65"/>
      <c r="G138" s="65"/>
      <c r="H138" s="65"/>
      <c r="I138" s="345">
        <v>0.314</v>
      </c>
      <c r="J138" s="345">
        <f t="shared" si="11"/>
        <v>24.940428911834793</v>
      </c>
      <c r="K138" s="345">
        <v>1.2589999999999999</v>
      </c>
      <c r="L138" s="345">
        <f t="shared" si="12"/>
        <v>100</v>
      </c>
      <c r="M138" s="345">
        <v>1.2589999999999999</v>
      </c>
      <c r="N138" s="345">
        <f t="shared" si="13"/>
        <v>100</v>
      </c>
      <c r="O138" s="232">
        <v>8</v>
      </c>
      <c r="P138" s="232">
        <v>2021</v>
      </c>
    </row>
    <row r="139" spans="1:16" s="64" customFormat="1" ht="15" x14ac:dyDescent="0.2">
      <c r="A139" s="147">
        <v>111</v>
      </c>
      <c r="B139" s="195">
        <v>297712</v>
      </c>
      <c r="C139" s="225" t="s">
        <v>612</v>
      </c>
      <c r="D139" s="238">
        <v>0.32900000000000001</v>
      </c>
      <c r="E139" s="238">
        <v>0.32900000000000001</v>
      </c>
      <c r="F139" s="65"/>
      <c r="G139" s="65"/>
      <c r="H139" s="65"/>
      <c r="I139" s="345">
        <v>6.6000000000000003E-2</v>
      </c>
      <c r="J139" s="345">
        <f t="shared" si="11"/>
        <v>20.060790273556233</v>
      </c>
      <c r="K139" s="345">
        <v>6.6000000000000003E-2</v>
      </c>
      <c r="L139" s="345">
        <f t="shared" si="12"/>
        <v>20.060790273556233</v>
      </c>
      <c r="M139" s="345">
        <v>6.6000000000000003E-2</v>
      </c>
      <c r="N139" s="345">
        <f t="shared" si="13"/>
        <v>20.060790273556233</v>
      </c>
      <c r="O139" s="232">
        <v>9</v>
      </c>
      <c r="P139" s="232">
        <v>2025</v>
      </c>
    </row>
    <row r="140" spans="1:16" s="64" customFormat="1" ht="15" x14ac:dyDescent="0.2">
      <c r="A140" s="147">
        <v>112</v>
      </c>
      <c r="B140" s="195">
        <v>297860</v>
      </c>
      <c r="C140" s="225" t="s">
        <v>613</v>
      </c>
      <c r="D140" s="238">
        <v>0.20599999999999999</v>
      </c>
      <c r="E140" s="238">
        <v>0.20599999999999999</v>
      </c>
      <c r="F140" s="65"/>
      <c r="G140" s="65"/>
      <c r="H140" s="65"/>
      <c r="I140" s="345">
        <v>4.1000000000000002E-2</v>
      </c>
      <c r="J140" s="345">
        <f t="shared" si="11"/>
        <v>19.902912621359224</v>
      </c>
      <c r="K140" s="345">
        <v>4.1000000000000002E-2</v>
      </c>
      <c r="L140" s="345">
        <f t="shared" si="12"/>
        <v>19.902912621359224</v>
      </c>
      <c r="M140" s="345">
        <v>4.1000000000000002E-2</v>
      </c>
      <c r="N140" s="345">
        <f t="shared" si="13"/>
        <v>19.902912621359224</v>
      </c>
      <c r="O140" s="232">
        <v>9</v>
      </c>
      <c r="P140" s="232">
        <v>2025</v>
      </c>
    </row>
    <row r="141" spans="1:16" s="64" customFormat="1" ht="15" x14ac:dyDescent="0.2">
      <c r="A141" s="147">
        <v>113</v>
      </c>
      <c r="B141" s="195">
        <v>298039</v>
      </c>
      <c r="C141" s="225" t="s">
        <v>614</v>
      </c>
      <c r="D141" s="238">
        <v>1.179</v>
      </c>
      <c r="E141" s="238">
        <v>1.179</v>
      </c>
      <c r="F141" s="65"/>
      <c r="G141" s="65"/>
      <c r="H141" s="65"/>
      <c r="I141" s="345">
        <v>1.179</v>
      </c>
      <c r="J141" s="345">
        <f t="shared" si="11"/>
        <v>100</v>
      </c>
      <c r="K141" s="345">
        <v>1.179</v>
      </c>
      <c r="L141" s="345">
        <f t="shared" si="12"/>
        <v>100</v>
      </c>
      <c r="M141" s="238">
        <v>1.179</v>
      </c>
      <c r="N141" s="345">
        <f t="shared" si="13"/>
        <v>100</v>
      </c>
      <c r="O141" s="232">
        <v>9</v>
      </c>
      <c r="P141" s="232">
        <v>2025</v>
      </c>
    </row>
    <row r="142" spans="1:16" s="64" customFormat="1" ht="15" x14ac:dyDescent="0.2">
      <c r="A142" s="147">
        <v>114</v>
      </c>
      <c r="B142" s="195">
        <v>297650</v>
      </c>
      <c r="C142" s="225" t="s">
        <v>615</v>
      </c>
      <c r="D142" s="238">
        <v>0.80300000000000005</v>
      </c>
      <c r="E142" s="238">
        <v>0.80300000000000005</v>
      </c>
      <c r="F142" s="65"/>
      <c r="G142" s="65"/>
      <c r="H142" s="65"/>
      <c r="I142" s="345">
        <v>0.72299999999999998</v>
      </c>
      <c r="J142" s="345">
        <f t="shared" si="11"/>
        <v>90.037359900373588</v>
      </c>
      <c r="K142" s="345">
        <v>0.72299999999999998</v>
      </c>
      <c r="L142" s="345">
        <f t="shared" si="12"/>
        <v>90.037359900373588</v>
      </c>
      <c r="M142" s="238">
        <v>0.72299999999999998</v>
      </c>
      <c r="N142" s="345">
        <f t="shared" si="13"/>
        <v>90.037359900373588</v>
      </c>
      <c r="O142" s="232">
        <v>9</v>
      </c>
      <c r="P142" s="232">
        <v>2025</v>
      </c>
    </row>
    <row r="143" spans="1:16" s="64" customFormat="1" ht="15" x14ac:dyDescent="0.2">
      <c r="A143" s="147">
        <v>115</v>
      </c>
      <c r="B143" s="195">
        <v>297427</v>
      </c>
      <c r="C143" s="225" t="s">
        <v>616</v>
      </c>
      <c r="D143" s="238">
        <v>1.4350000000000001</v>
      </c>
      <c r="E143" s="238">
        <v>1.4350000000000001</v>
      </c>
      <c r="F143" s="65"/>
      <c r="G143" s="65"/>
      <c r="H143" s="65"/>
      <c r="I143" s="345">
        <v>0.43</v>
      </c>
      <c r="J143" s="345">
        <f t="shared" si="11"/>
        <v>29.965156794425084</v>
      </c>
      <c r="K143" s="345">
        <v>0.43</v>
      </c>
      <c r="L143" s="345">
        <f t="shared" si="12"/>
        <v>29.965156794425084</v>
      </c>
      <c r="M143" s="345">
        <v>0.43</v>
      </c>
      <c r="N143" s="345">
        <f t="shared" si="13"/>
        <v>29.965156794425084</v>
      </c>
      <c r="O143" s="232">
        <v>9</v>
      </c>
      <c r="P143" s="232">
        <v>2025</v>
      </c>
    </row>
    <row r="144" spans="1:16" s="64" customFormat="1" ht="15" x14ac:dyDescent="0.2">
      <c r="A144" s="147">
        <v>116</v>
      </c>
      <c r="B144" s="195">
        <v>298052</v>
      </c>
      <c r="C144" s="225" t="s">
        <v>617</v>
      </c>
      <c r="D144" s="238">
        <v>1.0620000000000001</v>
      </c>
      <c r="E144" s="238">
        <v>1.0620000000000001</v>
      </c>
      <c r="F144" s="65"/>
      <c r="G144" s="65"/>
      <c r="H144" s="65"/>
      <c r="I144" s="345">
        <v>0.21199999999999999</v>
      </c>
      <c r="J144" s="345">
        <f t="shared" si="11"/>
        <v>19.962335216572502</v>
      </c>
      <c r="K144" s="345">
        <v>0.21199999999999999</v>
      </c>
      <c r="L144" s="345">
        <f t="shared" si="12"/>
        <v>19.962335216572502</v>
      </c>
      <c r="M144" s="345">
        <v>0.21199999999999999</v>
      </c>
      <c r="N144" s="345">
        <f t="shared" si="13"/>
        <v>19.962335216572502</v>
      </c>
      <c r="O144" s="232">
        <v>9</v>
      </c>
      <c r="P144" s="232">
        <v>2025</v>
      </c>
    </row>
    <row r="145" spans="1:16" s="64" customFormat="1" ht="15" x14ac:dyDescent="0.2">
      <c r="A145" s="147">
        <v>117</v>
      </c>
      <c r="B145" s="195">
        <v>297478</v>
      </c>
      <c r="C145" s="225" t="s">
        <v>313</v>
      </c>
      <c r="D145" s="238">
        <v>2.2229999999999999</v>
      </c>
      <c r="E145" s="238">
        <v>2.2229999999999999</v>
      </c>
      <c r="F145" s="65"/>
      <c r="G145" s="65"/>
      <c r="H145" s="65"/>
      <c r="I145" s="345">
        <v>0.34300000000000003</v>
      </c>
      <c r="J145" s="345">
        <f t="shared" si="11"/>
        <v>15.429599640125957</v>
      </c>
      <c r="K145" s="345">
        <v>0.34300000000000003</v>
      </c>
      <c r="L145" s="345">
        <f t="shared" si="12"/>
        <v>15.429599640125957</v>
      </c>
      <c r="M145" s="345">
        <v>2.2229999999999999</v>
      </c>
      <c r="N145" s="345">
        <f t="shared" si="13"/>
        <v>100</v>
      </c>
      <c r="O145" s="232">
        <v>6</v>
      </c>
      <c r="P145" s="232">
        <v>2021</v>
      </c>
    </row>
    <row r="146" spans="1:16" s="64" customFormat="1" ht="15" x14ac:dyDescent="0.2">
      <c r="A146" s="147">
        <v>118</v>
      </c>
      <c r="B146" s="195">
        <v>297699</v>
      </c>
      <c r="C146" s="225" t="s">
        <v>314</v>
      </c>
      <c r="D146" s="238">
        <v>7.992</v>
      </c>
      <c r="E146" s="238">
        <v>7.992</v>
      </c>
      <c r="F146" s="65"/>
      <c r="G146" s="65"/>
      <c r="H146" s="65"/>
      <c r="I146" s="345">
        <v>2.3969999999999998</v>
      </c>
      <c r="J146" s="345">
        <f t="shared" si="11"/>
        <v>29.992492492492488</v>
      </c>
      <c r="K146" s="345">
        <v>2.3969999999999998</v>
      </c>
      <c r="L146" s="345">
        <f t="shared" si="12"/>
        <v>29.992492492492488</v>
      </c>
      <c r="M146" s="345">
        <v>2.3969999999999998</v>
      </c>
      <c r="N146" s="345">
        <f t="shared" si="13"/>
        <v>29.992492492492488</v>
      </c>
      <c r="O146" s="232">
        <v>9</v>
      </c>
      <c r="P146" s="232">
        <v>2024</v>
      </c>
    </row>
    <row r="147" spans="1:16" s="64" customFormat="1" ht="15" x14ac:dyDescent="0.2">
      <c r="A147" s="147">
        <v>119</v>
      </c>
      <c r="B147" s="195">
        <v>297831</v>
      </c>
      <c r="C147" s="225" t="s">
        <v>317</v>
      </c>
      <c r="D147" s="238">
        <v>0.57799999999999996</v>
      </c>
      <c r="E147" s="238">
        <v>0.57799999999999996</v>
      </c>
      <c r="F147" s="65"/>
      <c r="G147" s="65"/>
      <c r="H147" s="65"/>
      <c r="I147" s="345">
        <v>0</v>
      </c>
      <c r="J147" s="345">
        <f t="shared" si="11"/>
        <v>0</v>
      </c>
      <c r="K147" s="345">
        <v>0.57799999999999996</v>
      </c>
      <c r="L147" s="345">
        <f t="shared" si="12"/>
        <v>100</v>
      </c>
      <c r="M147" s="345">
        <v>0.57799999999999996</v>
      </c>
      <c r="N147" s="345">
        <f t="shared" si="13"/>
        <v>100</v>
      </c>
      <c r="O147" s="232">
        <v>5</v>
      </c>
      <c r="P147" s="232">
        <v>2025</v>
      </c>
    </row>
    <row r="148" spans="1:16" s="64" customFormat="1" ht="15" x14ac:dyDescent="0.2">
      <c r="A148" s="147">
        <v>120</v>
      </c>
      <c r="B148" s="195">
        <v>297790</v>
      </c>
      <c r="C148" s="225" t="s">
        <v>318</v>
      </c>
      <c r="D148" s="238">
        <v>0.70899999999999996</v>
      </c>
      <c r="E148" s="238">
        <v>0.70899999999999996</v>
      </c>
      <c r="F148" s="65"/>
      <c r="G148" s="65"/>
      <c r="H148" s="65"/>
      <c r="I148" s="345">
        <v>0</v>
      </c>
      <c r="J148" s="345">
        <f t="shared" si="11"/>
        <v>0</v>
      </c>
      <c r="K148" s="345">
        <v>0</v>
      </c>
      <c r="L148" s="345">
        <f t="shared" si="12"/>
        <v>0</v>
      </c>
      <c r="M148" s="345">
        <v>0.70899999999999996</v>
      </c>
      <c r="N148" s="345">
        <f t="shared" si="13"/>
        <v>100</v>
      </c>
      <c r="O148" s="232">
        <v>5</v>
      </c>
      <c r="P148" s="232">
        <v>2025</v>
      </c>
    </row>
    <row r="149" spans="1:16" s="64" customFormat="1" ht="15" x14ac:dyDescent="0.2">
      <c r="A149" s="147">
        <v>121</v>
      </c>
      <c r="B149" s="195">
        <v>297654</v>
      </c>
      <c r="C149" s="225" t="s">
        <v>635</v>
      </c>
      <c r="D149" s="238">
        <v>1.173</v>
      </c>
      <c r="E149" s="238">
        <v>1.173</v>
      </c>
      <c r="F149" s="65"/>
      <c r="G149" s="65"/>
      <c r="H149" s="65"/>
      <c r="I149" s="345">
        <v>0.93799999999999994</v>
      </c>
      <c r="J149" s="345">
        <f t="shared" si="11"/>
        <v>79.965899403239547</v>
      </c>
      <c r="K149" s="345">
        <v>0.93799999999999994</v>
      </c>
      <c r="L149" s="345">
        <f t="shared" si="12"/>
        <v>79.965899403239547</v>
      </c>
      <c r="M149" s="238">
        <v>0.93799999999999994</v>
      </c>
      <c r="N149" s="345">
        <f t="shared" si="13"/>
        <v>79.965899403239547</v>
      </c>
      <c r="O149" s="232">
        <v>6</v>
      </c>
      <c r="P149" s="232">
        <v>2025</v>
      </c>
    </row>
    <row r="150" spans="1:16" s="64" customFormat="1" ht="15" x14ac:dyDescent="0.2">
      <c r="A150" s="147">
        <v>122</v>
      </c>
      <c r="B150" s="195">
        <v>297404</v>
      </c>
      <c r="C150" s="225" t="s">
        <v>636</v>
      </c>
      <c r="D150" s="238">
        <v>1.625</v>
      </c>
      <c r="E150" s="238">
        <v>1.625</v>
      </c>
      <c r="F150" s="65"/>
      <c r="G150" s="65"/>
      <c r="H150" s="65"/>
      <c r="I150" s="345">
        <v>1.325</v>
      </c>
      <c r="J150" s="345">
        <f t="shared" si="11"/>
        <v>81.538461538461533</v>
      </c>
      <c r="K150" s="345">
        <v>1.325</v>
      </c>
      <c r="L150" s="345">
        <f t="shared" si="12"/>
        <v>81.538461538461533</v>
      </c>
      <c r="M150" s="238">
        <v>1.325</v>
      </c>
      <c r="N150" s="345">
        <f t="shared" si="13"/>
        <v>81.538461538461533</v>
      </c>
      <c r="O150" s="232">
        <v>6</v>
      </c>
      <c r="P150" s="232">
        <v>2025</v>
      </c>
    </row>
    <row r="151" spans="1:16" s="64" customFormat="1" ht="15" x14ac:dyDescent="0.2">
      <c r="A151" s="147">
        <v>123</v>
      </c>
      <c r="B151" s="195">
        <v>298368</v>
      </c>
      <c r="C151" s="225" t="s">
        <v>637</v>
      </c>
      <c r="D151" s="238">
        <v>0.34499999999999997</v>
      </c>
      <c r="E151" s="238">
        <v>0.34499999999999997</v>
      </c>
      <c r="F151" s="65"/>
      <c r="G151" s="65"/>
      <c r="H151" s="65"/>
      <c r="I151" s="345">
        <v>0.27600000000000002</v>
      </c>
      <c r="J151" s="345">
        <f t="shared" si="11"/>
        <v>80.000000000000014</v>
      </c>
      <c r="K151" s="345">
        <v>0.27600000000000002</v>
      </c>
      <c r="L151" s="345">
        <f t="shared" si="12"/>
        <v>80.000000000000014</v>
      </c>
      <c r="M151" s="238">
        <v>0.27600000000000002</v>
      </c>
      <c r="N151" s="345">
        <f t="shared" si="13"/>
        <v>80.000000000000014</v>
      </c>
      <c r="O151" s="232">
        <v>6</v>
      </c>
      <c r="P151" s="232">
        <v>2025</v>
      </c>
    </row>
    <row r="152" spans="1:16" s="64" customFormat="1" ht="15" x14ac:dyDescent="0.2">
      <c r="A152" s="147">
        <v>124</v>
      </c>
      <c r="B152" s="195">
        <v>297488</v>
      </c>
      <c r="C152" s="225" t="s">
        <v>638</v>
      </c>
      <c r="D152" s="238">
        <v>1.5820000000000001</v>
      </c>
      <c r="E152" s="238">
        <v>1.5820000000000001</v>
      </c>
      <c r="F152" s="65"/>
      <c r="G152" s="65"/>
      <c r="H152" s="65"/>
      <c r="I152" s="345">
        <v>1.4239999999999999</v>
      </c>
      <c r="J152" s="345">
        <f t="shared" si="11"/>
        <v>90.012642225031598</v>
      </c>
      <c r="K152" s="345">
        <v>1.4239999999999999</v>
      </c>
      <c r="L152" s="345">
        <f t="shared" si="12"/>
        <v>90.012642225031598</v>
      </c>
      <c r="M152" s="238">
        <v>1.4239999999999999</v>
      </c>
      <c r="N152" s="345">
        <f t="shared" si="13"/>
        <v>90.012642225031598</v>
      </c>
      <c r="O152" s="232">
        <v>6</v>
      </c>
      <c r="P152" s="232">
        <v>2025</v>
      </c>
    </row>
    <row r="153" spans="1:16" s="64" customFormat="1" ht="15" x14ac:dyDescent="0.2">
      <c r="A153" s="147">
        <v>125</v>
      </c>
      <c r="B153" s="195">
        <v>297998</v>
      </c>
      <c r="C153" s="225" t="s">
        <v>639</v>
      </c>
      <c r="D153" s="238">
        <v>1.5229999999999999</v>
      </c>
      <c r="E153" s="238">
        <v>1.5229999999999999</v>
      </c>
      <c r="F153" s="65"/>
      <c r="G153" s="65"/>
      <c r="H153" s="65"/>
      <c r="I153" s="345">
        <v>1.5229999999999999</v>
      </c>
      <c r="J153" s="345">
        <f t="shared" si="11"/>
        <v>100</v>
      </c>
      <c r="K153" s="345">
        <v>1.5229999999999999</v>
      </c>
      <c r="L153" s="345">
        <f t="shared" si="12"/>
        <v>100</v>
      </c>
      <c r="M153" s="345">
        <v>1.5229999999999999</v>
      </c>
      <c r="N153" s="345">
        <f t="shared" si="13"/>
        <v>100</v>
      </c>
      <c r="O153" s="232">
        <v>5</v>
      </c>
      <c r="P153" s="232">
        <v>2020</v>
      </c>
    </row>
    <row r="154" spans="1:16" s="64" customFormat="1" ht="15" x14ac:dyDescent="0.2">
      <c r="A154" s="147">
        <v>126</v>
      </c>
      <c r="B154" s="195">
        <v>297703</v>
      </c>
      <c r="C154" s="225" t="s">
        <v>640</v>
      </c>
      <c r="D154" s="238">
        <v>0.59699999999999998</v>
      </c>
      <c r="E154" s="238">
        <v>0.59699999999999998</v>
      </c>
      <c r="F154" s="65"/>
      <c r="G154" s="65"/>
      <c r="H154" s="65"/>
      <c r="I154" s="345">
        <v>0.47799999999999998</v>
      </c>
      <c r="J154" s="345">
        <f t="shared" si="11"/>
        <v>80.067001675041865</v>
      </c>
      <c r="K154" s="345">
        <v>0.47799999999999998</v>
      </c>
      <c r="L154" s="345">
        <f t="shared" si="12"/>
        <v>80.067001675041865</v>
      </c>
      <c r="M154" s="345">
        <v>0.47799999999999998</v>
      </c>
      <c r="N154" s="345">
        <f t="shared" si="13"/>
        <v>80.067001675041865</v>
      </c>
      <c r="O154" s="232">
        <v>8</v>
      </c>
      <c r="P154" s="232">
        <v>2025</v>
      </c>
    </row>
    <row r="155" spans="1:16" s="64" customFormat="1" ht="15" x14ac:dyDescent="0.2">
      <c r="A155" s="147">
        <v>127</v>
      </c>
      <c r="B155" s="195">
        <v>297439</v>
      </c>
      <c r="C155" s="225" t="s">
        <v>641</v>
      </c>
      <c r="D155" s="238">
        <v>0.41399999999999998</v>
      </c>
      <c r="E155" s="238">
        <v>0.41399999999999998</v>
      </c>
      <c r="F155" s="65"/>
      <c r="G155" s="65"/>
      <c r="H155" s="65"/>
      <c r="I155" s="345">
        <v>0.214</v>
      </c>
      <c r="J155" s="345">
        <f t="shared" si="11"/>
        <v>51.690821256038646</v>
      </c>
      <c r="K155" s="345">
        <v>0.214</v>
      </c>
      <c r="L155" s="345">
        <f t="shared" si="12"/>
        <v>51.690821256038646</v>
      </c>
      <c r="M155" s="345">
        <v>0.214</v>
      </c>
      <c r="N155" s="345">
        <f t="shared" si="13"/>
        <v>51.690821256038646</v>
      </c>
      <c r="O155" s="232">
        <v>8</v>
      </c>
      <c r="P155" s="232">
        <v>2025</v>
      </c>
    </row>
    <row r="156" spans="1:16" s="64" customFormat="1" ht="15" x14ac:dyDescent="0.2">
      <c r="A156" s="147">
        <v>128</v>
      </c>
      <c r="B156" s="195">
        <v>297994</v>
      </c>
      <c r="C156" s="225" t="s">
        <v>319</v>
      </c>
      <c r="D156" s="238">
        <v>0.59699999999999998</v>
      </c>
      <c r="E156" s="238">
        <v>0.59699999999999998</v>
      </c>
      <c r="F156" s="65"/>
      <c r="G156" s="65"/>
      <c r="H156" s="65"/>
      <c r="I156" s="345">
        <v>0</v>
      </c>
      <c r="J156" s="345">
        <f t="shared" si="11"/>
        <v>0</v>
      </c>
      <c r="K156" s="345">
        <v>0</v>
      </c>
      <c r="L156" s="345">
        <f t="shared" si="12"/>
        <v>0</v>
      </c>
      <c r="M156" s="345">
        <v>0.59699999999999998</v>
      </c>
      <c r="N156" s="345">
        <f t="shared" si="13"/>
        <v>100</v>
      </c>
      <c r="O156" s="232">
        <v>5</v>
      </c>
      <c r="P156" s="232">
        <v>2025</v>
      </c>
    </row>
    <row r="157" spans="1:16" s="64" customFormat="1" ht="15" x14ac:dyDescent="0.2">
      <c r="A157" s="147">
        <v>129</v>
      </c>
      <c r="B157" s="195">
        <v>297481</v>
      </c>
      <c r="C157" s="225" t="s">
        <v>642</v>
      </c>
      <c r="D157" s="238">
        <v>0.96099999999999997</v>
      </c>
      <c r="E157" s="238">
        <v>0.96099999999999997</v>
      </c>
      <c r="F157" s="65"/>
      <c r="G157" s="65"/>
      <c r="H157" s="65"/>
      <c r="I157" s="345">
        <v>0.76900000000000002</v>
      </c>
      <c r="J157" s="345">
        <f t="shared" si="11"/>
        <v>80.02081165452654</v>
      </c>
      <c r="K157" s="345">
        <v>0.76900000000000002</v>
      </c>
      <c r="L157" s="345">
        <f t="shared" si="12"/>
        <v>80.02081165452654</v>
      </c>
      <c r="M157" s="345">
        <v>0.76900000000000002</v>
      </c>
      <c r="N157" s="345">
        <f t="shared" si="13"/>
        <v>80.02081165452654</v>
      </c>
      <c r="O157" s="232">
        <v>6</v>
      </c>
      <c r="P157" s="232">
        <v>2025</v>
      </c>
    </row>
    <row r="158" spans="1:16" s="64" customFormat="1" ht="15" x14ac:dyDescent="0.2">
      <c r="A158" s="147">
        <v>130</v>
      </c>
      <c r="B158" s="195">
        <v>297383</v>
      </c>
      <c r="C158" s="225" t="s">
        <v>320</v>
      </c>
      <c r="D158" s="238">
        <v>3.6139999999999999</v>
      </c>
      <c r="E158" s="238">
        <v>3.6139999999999999</v>
      </c>
      <c r="F158" s="65"/>
      <c r="G158" s="65"/>
      <c r="H158" s="65"/>
      <c r="I158" s="345">
        <v>2.7229999999999999</v>
      </c>
      <c r="J158" s="345">
        <f t="shared" si="11"/>
        <v>75.34587714443829</v>
      </c>
      <c r="K158" s="345">
        <v>2.7229999999999999</v>
      </c>
      <c r="L158" s="345">
        <f t="shared" si="12"/>
        <v>75.34587714443829</v>
      </c>
      <c r="M158" s="345">
        <v>2.7229999999999999</v>
      </c>
      <c r="N158" s="345">
        <f t="shared" si="13"/>
        <v>75.34587714443829</v>
      </c>
      <c r="O158" s="232">
        <v>8</v>
      </c>
      <c r="P158" s="232">
        <v>2022</v>
      </c>
    </row>
    <row r="159" spans="1:16" s="64" customFormat="1" ht="15" x14ac:dyDescent="0.2">
      <c r="A159" s="147">
        <v>131</v>
      </c>
      <c r="B159" s="195">
        <v>297417</v>
      </c>
      <c r="C159" s="225" t="s">
        <v>323</v>
      </c>
      <c r="D159" s="238">
        <v>0.59199999999999997</v>
      </c>
      <c r="E159" s="238">
        <v>0.59199999999999997</v>
      </c>
      <c r="F159" s="65"/>
      <c r="G159" s="65"/>
      <c r="H159" s="65"/>
      <c r="I159" s="345">
        <v>0</v>
      </c>
      <c r="J159" s="345">
        <f t="shared" si="11"/>
        <v>0</v>
      </c>
      <c r="K159" s="345">
        <v>0</v>
      </c>
      <c r="L159" s="345">
        <f t="shared" si="12"/>
        <v>0</v>
      </c>
      <c r="M159" s="345">
        <v>0.59199999999999997</v>
      </c>
      <c r="N159" s="345">
        <f t="shared" si="13"/>
        <v>100</v>
      </c>
      <c r="O159" s="232">
        <v>7</v>
      </c>
      <c r="P159" s="232">
        <v>2023</v>
      </c>
    </row>
    <row r="160" spans="1:16" s="64" customFormat="1" ht="15" x14ac:dyDescent="0.2">
      <c r="A160" s="147">
        <v>132</v>
      </c>
      <c r="B160" s="195">
        <v>303647</v>
      </c>
      <c r="C160" s="225" t="s">
        <v>646</v>
      </c>
      <c r="D160" s="238">
        <v>0.65200000000000002</v>
      </c>
      <c r="E160" s="238">
        <v>0.65200000000000002</v>
      </c>
      <c r="F160" s="65"/>
      <c r="G160" s="65"/>
      <c r="H160" s="65"/>
      <c r="I160" s="345">
        <v>0.46100000000000002</v>
      </c>
      <c r="J160" s="345">
        <f t="shared" si="11"/>
        <v>70.705521472392647</v>
      </c>
      <c r="K160" s="345">
        <v>0.46100000000000002</v>
      </c>
      <c r="L160" s="345">
        <f t="shared" si="12"/>
        <v>70.705521472392647</v>
      </c>
      <c r="M160" s="345">
        <v>0.46100000000000002</v>
      </c>
      <c r="N160" s="345">
        <f t="shared" si="13"/>
        <v>70.705521472392647</v>
      </c>
      <c r="O160" s="232">
        <v>8</v>
      </c>
      <c r="P160" s="232">
        <v>2025</v>
      </c>
    </row>
    <row r="161" spans="1:16" s="64" customFormat="1" ht="15" x14ac:dyDescent="0.2">
      <c r="A161" s="147">
        <v>133</v>
      </c>
      <c r="B161" s="195">
        <v>298002</v>
      </c>
      <c r="C161" s="225" t="s">
        <v>194</v>
      </c>
      <c r="D161" s="238">
        <v>6.0270000000000001</v>
      </c>
      <c r="E161" s="238">
        <v>6.0270000000000001</v>
      </c>
      <c r="F161" s="65"/>
      <c r="G161" s="65"/>
      <c r="H161" s="65"/>
      <c r="I161" s="345">
        <v>5.4240000000000004</v>
      </c>
      <c r="J161" s="345">
        <f t="shared" si="11"/>
        <v>89.995022399203577</v>
      </c>
      <c r="K161" s="345">
        <v>5.4240000000000004</v>
      </c>
      <c r="L161" s="345">
        <f t="shared" si="12"/>
        <v>89.995022399203577</v>
      </c>
      <c r="M161" s="345">
        <v>5.4240000000000004</v>
      </c>
      <c r="N161" s="345">
        <f t="shared" si="13"/>
        <v>89.995022399203577</v>
      </c>
      <c r="O161" s="232">
        <v>8</v>
      </c>
      <c r="P161" s="232">
        <v>2020</v>
      </c>
    </row>
    <row r="162" spans="1:16" s="64" customFormat="1" ht="15" x14ac:dyDescent="0.2">
      <c r="A162" s="147">
        <v>134</v>
      </c>
      <c r="B162" s="195">
        <v>298047</v>
      </c>
      <c r="C162" s="225" t="s">
        <v>667</v>
      </c>
      <c r="D162" s="238">
        <v>0.61299999999999999</v>
      </c>
      <c r="E162" s="238">
        <v>0.61299999999999999</v>
      </c>
      <c r="F162" s="65"/>
      <c r="G162" s="65"/>
      <c r="H162" s="65"/>
      <c r="I162" s="345">
        <v>0.32300000000000001</v>
      </c>
      <c r="J162" s="345">
        <f t="shared" si="11"/>
        <v>52.69168026101142</v>
      </c>
      <c r="K162" s="345">
        <v>0.32300000000000001</v>
      </c>
      <c r="L162" s="345">
        <f t="shared" si="12"/>
        <v>52.69168026101142</v>
      </c>
      <c r="M162" s="238">
        <v>0.32300000000000001</v>
      </c>
      <c r="N162" s="345">
        <f t="shared" si="13"/>
        <v>52.69168026101142</v>
      </c>
      <c r="O162" s="232">
        <v>8</v>
      </c>
      <c r="P162" s="232">
        <v>2025</v>
      </c>
    </row>
    <row r="163" spans="1:16" s="64" customFormat="1" ht="15" x14ac:dyDescent="0.2">
      <c r="A163" s="147">
        <v>135</v>
      </c>
      <c r="B163" s="195">
        <v>298019</v>
      </c>
      <c r="C163" s="225" t="s">
        <v>668</v>
      </c>
      <c r="D163" s="238">
        <v>0.50600000000000001</v>
      </c>
      <c r="E163" s="238">
        <v>0.50600000000000001</v>
      </c>
      <c r="F163" s="65"/>
      <c r="G163" s="65"/>
      <c r="H163" s="65"/>
      <c r="I163" s="345">
        <v>0.40100000000000002</v>
      </c>
      <c r="J163" s="345">
        <f t="shared" si="11"/>
        <v>79.249011857707515</v>
      </c>
      <c r="K163" s="345">
        <v>0.40100000000000002</v>
      </c>
      <c r="L163" s="345">
        <f t="shared" si="12"/>
        <v>79.249011857707515</v>
      </c>
      <c r="M163" s="238">
        <v>0.40100000000000002</v>
      </c>
      <c r="N163" s="345">
        <f t="shared" si="13"/>
        <v>79.249011857707515</v>
      </c>
      <c r="O163" s="232">
        <v>8</v>
      </c>
      <c r="P163" s="232">
        <v>2025</v>
      </c>
    </row>
    <row r="164" spans="1:16" s="64" customFormat="1" ht="15" x14ac:dyDescent="0.2">
      <c r="A164" s="147">
        <v>136</v>
      </c>
      <c r="B164" s="195">
        <v>297828</v>
      </c>
      <c r="C164" s="225" t="s">
        <v>669</v>
      </c>
      <c r="D164" s="238">
        <v>0.72499999999999998</v>
      </c>
      <c r="E164" s="238">
        <v>0.72499999999999998</v>
      </c>
      <c r="F164" s="65"/>
      <c r="G164" s="65"/>
      <c r="H164" s="65"/>
      <c r="I164" s="345">
        <v>0.46300000000000002</v>
      </c>
      <c r="J164" s="345">
        <f t="shared" si="11"/>
        <v>63.862068965517253</v>
      </c>
      <c r="K164" s="345">
        <v>0.46300000000000002</v>
      </c>
      <c r="L164" s="345">
        <f t="shared" si="12"/>
        <v>63.862068965517253</v>
      </c>
      <c r="M164" s="238">
        <v>0.46300000000000002</v>
      </c>
      <c r="N164" s="345">
        <f t="shared" si="13"/>
        <v>63.862068965517253</v>
      </c>
      <c r="O164" s="232">
        <v>8</v>
      </c>
      <c r="P164" s="232">
        <v>2025</v>
      </c>
    </row>
    <row r="165" spans="1:16" s="64" customFormat="1" ht="15" x14ac:dyDescent="0.2">
      <c r="A165" s="147">
        <v>137</v>
      </c>
      <c r="B165" s="195">
        <v>298015</v>
      </c>
      <c r="C165" s="225" t="s">
        <v>670</v>
      </c>
      <c r="D165" s="238">
        <v>1.482</v>
      </c>
      <c r="E165" s="238">
        <v>1.482</v>
      </c>
      <c r="F165" s="65"/>
      <c r="G165" s="65"/>
      <c r="H165" s="65"/>
      <c r="I165" s="345">
        <v>0</v>
      </c>
      <c r="J165" s="345">
        <f t="shared" si="11"/>
        <v>0</v>
      </c>
      <c r="K165" s="345">
        <v>0</v>
      </c>
      <c r="L165" s="345">
        <f t="shared" si="12"/>
        <v>0</v>
      </c>
      <c r="M165" s="345">
        <v>1.482</v>
      </c>
      <c r="N165" s="345">
        <f t="shared" si="13"/>
        <v>100</v>
      </c>
      <c r="O165" s="232">
        <v>6</v>
      </c>
      <c r="P165" s="232">
        <v>2024</v>
      </c>
    </row>
    <row r="166" spans="1:16" s="64" customFormat="1" ht="15" x14ac:dyDescent="0.2">
      <c r="A166" s="147">
        <v>138</v>
      </c>
      <c r="B166" s="195">
        <v>297715</v>
      </c>
      <c r="C166" s="225" t="s">
        <v>672</v>
      </c>
      <c r="D166" s="238">
        <v>0.47</v>
      </c>
      <c r="E166" s="238">
        <v>0.47</v>
      </c>
      <c r="F166" s="65"/>
      <c r="G166" s="65"/>
      <c r="H166" s="65"/>
      <c r="I166" s="345">
        <v>0.24099999999999999</v>
      </c>
      <c r="J166" s="345">
        <f t="shared" ref="J166:J181" si="15">I166/E166*100</f>
        <v>51.276595744680854</v>
      </c>
      <c r="K166" s="345">
        <v>0.24099999999999999</v>
      </c>
      <c r="L166" s="345">
        <f t="shared" ref="L166:L181" si="16">K166/E166*100</f>
        <v>51.276595744680854</v>
      </c>
      <c r="M166" s="345">
        <v>0.24099999999999999</v>
      </c>
      <c r="N166" s="345">
        <f t="shared" ref="N166:N181" si="17">M166/E166*100</f>
        <v>51.276595744680854</v>
      </c>
      <c r="O166" s="232">
        <v>8</v>
      </c>
      <c r="P166" s="232">
        <v>2025</v>
      </c>
    </row>
    <row r="167" spans="1:16" s="64" customFormat="1" ht="15" x14ac:dyDescent="0.2">
      <c r="A167" s="147">
        <v>139</v>
      </c>
      <c r="B167" s="195">
        <v>298182</v>
      </c>
      <c r="C167" s="225" t="s">
        <v>324</v>
      </c>
      <c r="D167" s="238">
        <v>1.6619999999999999</v>
      </c>
      <c r="E167" s="238">
        <v>1.6619999999999999</v>
      </c>
      <c r="F167" s="65"/>
      <c r="G167" s="65"/>
      <c r="H167" s="65"/>
      <c r="I167" s="345">
        <v>0</v>
      </c>
      <c r="J167" s="345">
        <f t="shared" si="15"/>
        <v>0</v>
      </c>
      <c r="K167" s="345">
        <v>0</v>
      </c>
      <c r="L167" s="345">
        <f t="shared" si="16"/>
        <v>0</v>
      </c>
      <c r="M167" s="345">
        <v>1.6619999999999999</v>
      </c>
      <c r="N167" s="345">
        <f t="shared" si="17"/>
        <v>100</v>
      </c>
      <c r="O167" s="232">
        <v>7</v>
      </c>
      <c r="P167" s="232">
        <v>2025</v>
      </c>
    </row>
    <row r="168" spans="1:16" s="64" customFormat="1" ht="15" x14ac:dyDescent="0.2">
      <c r="A168" s="147">
        <v>140</v>
      </c>
      <c r="B168" s="195">
        <v>297988</v>
      </c>
      <c r="C168" s="225" t="s">
        <v>673</v>
      </c>
      <c r="D168" s="238">
        <v>0.14299999999999999</v>
      </c>
      <c r="E168" s="238">
        <v>0.14299999999999999</v>
      </c>
      <c r="F168" s="65"/>
      <c r="G168" s="65"/>
      <c r="H168" s="65"/>
      <c r="I168" s="345">
        <v>9.2999999999999999E-2</v>
      </c>
      <c r="J168" s="345">
        <f t="shared" si="15"/>
        <v>65.03496503496504</v>
      </c>
      <c r="K168" s="345">
        <v>9.2999999999999999E-2</v>
      </c>
      <c r="L168" s="345">
        <f t="shared" si="16"/>
        <v>65.03496503496504</v>
      </c>
      <c r="M168" s="345">
        <v>9.2999999999999999E-2</v>
      </c>
      <c r="N168" s="345">
        <f t="shared" si="17"/>
        <v>65.03496503496504</v>
      </c>
      <c r="O168" s="232">
        <v>8</v>
      </c>
      <c r="P168" s="232">
        <v>2025</v>
      </c>
    </row>
    <row r="169" spans="1:16" s="64" customFormat="1" ht="15" x14ac:dyDescent="0.2">
      <c r="A169" s="147">
        <v>141</v>
      </c>
      <c r="B169" s="195">
        <v>297529</v>
      </c>
      <c r="C169" s="225" t="s">
        <v>325</v>
      </c>
      <c r="D169" s="238">
        <v>0.45700000000000002</v>
      </c>
      <c r="E169" s="238">
        <v>0.45700000000000002</v>
      </c>
      <c r="F169" s="65"/>
      <c r="G169" s="65"/>
      <c r="H169" s="65"/>
      <c r="I169" s="345">
        <v>0</v>
      </c>
      <c r="J169" s="345">
        <f t="shared" si="15"/>
        <v>0</v>
      </c>
      <c r="K169" s="345">
        <v>0</v>
      </c>
      <c r="L169" s="345">
        <f t="shared" si="16"/>
        <v>0</v>
      </c>
      <c r="M169" s="345">
        <v>0.45700000000000002</v>
      </c>
      <c r="N169" s="345">
        <f t="shared" si="17"/>
        <v>100</v>
      </c>
      <c r="O169" s="232">
        <v>9</v>
      </c>
      <c r="P169" s="232">
        <v>2025</v>
      </c>
    </row>
    <row r="170" spans="1:16" s="64" customFormat="1" ht="15" x14ac:dyDescent="0.2">
      <c r="A170" s="147">
        <v>142</v>
      </c>
      <c r="B170" s="195">
        <v>297485</v>
      </c>
      <c r="C170" s="225" t="s">
        <v>679</v>
      </c>
      <c r="D170" s="238">
        <v>1.343</v>
      </c>
      <c r="E170" s="238">
        <v>1.343</v>
      </c>
      <c r="F170" s="65"/>
      <c r="G170" s="65"/>
      <c r="H170" s="65"/>
      <c r="I170" s="345">
        <v>0</v>
      </c>
      <c r="J170" s="345">
        <f t="shared" si="15"/>
        <v>0</v>
      </c>
      <c r="K170" s="345">
        <v>0</v>
      </c>
      <c r="L170" s="345">
        <f t="shared" si="16"/>
        <v>0</v>
      </c>
      <c r="M170" s="345">
        <v>1</v>
      </c>
      <c r="N170" s="345">
        <f t="shared" si="17"/>
        <v>74.460163812360392</v>
      </c>
      <c r="O170" s="232">
        <v>5</v>
      </c>
      <c r="P170" s="232">
        <v>2022</v>
      </c>
    </row>
    <row r="171" spans="1:16" s="64" customFormat="1" ht="15" x14ac:dyDescent="0.2">
      <c r="A171" s="147">
        <v>143</v>
      </c>
      <c r="B171" s="195">
        <v>297796</v>
      </c>
      <c r="C171" s="225" t="s">
        <v>681</v>
      </c>
      <c r="D171" s="238">
        <v>1.474</v>
      </c>
      <c r="E171" s="238">
        <v>1.474</v>
      </c>
      <c r="F171" s="65"/>
      <c r="G171" s="65"/>
      <c r="H171" s="65"/>
      <c r="I171" s="345">
        <v>0</v>
      </c>
      <c r="J171" s="345">
        <f t="shared" si="15"/>
        <v>0</v>
      </c>
      <c r="K171" s="345">
        <v>0</v>
      </c>
      <c r="L171" s="345">
        <f t="shared" si="16"/>
        <v>0</v>
      </c>
      <c r="M171" s="345">
        <v>1.474</v>
      </c>
      <c r="N171" s="345">
        <f t="shared" si="17"/>
        <v>100</v>
      </c>
      <c r="O171" s="232">
        <v>5</v>
      </c>
      <c r="P171" s="232">
        <v>2022</v>
      </c>
    </row>
    <row r="172" spans="1:16" s="64" customFormat="1" ht="15" x14ac:dyDescent="0.2">
      <c r="A172" s="147">
        <v>144</v>
      </c>
      <c r="B172" s="195">
        <v>297824</v>
      </c>
      <c r="C172" s="225" t="s">
        <v>683</v>
      </c>
      <c r="D172" s="238">
        <v>0.66</v>
      </c>
      <c r="E172" s="238">
        <v>0.66</v>
      </c>
      <c r="F172" s="65"/>
      <c r="G172" s="65"/>
      <c r="H172" s="65"/>
      <c r="I172" s="345">
        <v>0.23200000000000001</v>
      </c>
      <c r="J172" s="345">
        <f t="shared" si="15"/>
        <v>35.151515151515149</v>
      </c>
      <c r="K172" s="345">
        <v>0.23200000000000001</v>
      </c>
      <c r="L172" s="345">
        <f t="shared" si="16"/>
        <v>35.151515151515149</v>
      </c>
      <c r="M172" s="238">
        <v>0.23200000000000001</v>
      </c>
      <c r="N172" s="345">
        <f t="shared" si="17"/>
        <v>35.151515151515149</v>
      </c>
      <c r="O172" s="232">
        <v>8</v>
      </c>
      <c r="P172" s="232">
        <v>2025</v>
      </c>
    </row>
    <row r="173" spans="1:16" s="64" customFormat="1" ht="15" x14ac:dyDescent="0.2">
      <c r="A173" s="147">
        <v>145</v>
      </c>
      <c r="B173" s="195">
        <v>298837</v>
      </c>
      <c r="C173" s="225" t="s">
        <v>684</v>
      </c>
      <c r="D173" s="238">
        <v>0.63</v>
      </c>
      <c r="E173" s="238">
        <v>0.63</v>
      </c>
      <c r="F173" s="65"/>
      <c r="G173" s="65"/>
      <c r="H173" s="65"/>
      <c r="I173" s="345">
        <v>0.504</v>
      </c>
      <c r="J173" s="345">
        <f t="shared" si="15"/>
        <v>80</v>
      </c>
      <c r="K173" s="345">
        <v>0.504</v>
      </c>
      <c r="L173" s="345">
        <f t="shared" si="16"/>
        <v>80</v>
      </c>
      <c r="M173" s="238">
        <v>0.63</v>
      </c>
      <c r="N173" s="345">
        <f t="shared" si="17"/>
        <v>100</v>
      </c>
      <c r="O173" s="232">
        <v>8</v>
      </c>
      <c r="P173" s="232">
        <v>2025</v>
      </c>
    </row>
    <row r="174" spans="1:16" s="64" customFormat="1" ht="15" x14ac:dyDescent="0.2">
      <c r="A174" s="147">
        <v>146</v>
      </c>
      <c r="B174" s="195">
        <v>297411</v>
      </c>
      <c r="C174" s="225" t="s">
        <v>685</v>
      </c>
      <c r="D174" s="238">
        <v>0.51100000000000001</v>
      </c>
      <c r="E174" s="238">
        <v>0.51100000000000001</v>
      </c>
      <c r="F174" s="65"/>
      <c r="G174" s="65"/>
      <c r="H174" s="65"/>
      <c r="I174" s="345">
        <v>0.46</v>
      </c>
      <c r="J174" s="345">
        <f t="shared" si="15"/>
        <v>90.019569471624266</v>
      </c>
      <c r="K174" s="345">
        <v>0.46</v>
      </c>
      <c r="L174" s="345">
        <f t="shared" si="16"/>
        <v>90.019569471624266</v>
      </c>
      <c r="M174" s="238">
        <v>0.46</v>
      </c>
      <c r="N174" s="345">
        <f t="shared" si="17"/>
        <v>90.019569471624266</v>
      </c>
      <c r="O174" s="232">
        <v>8</v>
      </c>
      <c r="P174" s="232">
        <v>2025</v>
      </c>
    </row>
    <row r="175" spans="1:16" s="64" customFormat="1" ht="15" x14ac:dyDescent="0.2">
      <c r="A175" s="147">
        <v>147</v>
      </c>
      <c r="B175" s="195">
        <v>298048</v>
      </c>
      <c r="C175" s="225" t="s">
        <v>326</v>
      </c>
      <c r="D175" s="238">
        <v>5.359</v>
      </c>
      <c r="E175" s="238">
        <v>5.359</v>
      </c>
      <c r="F175" s="65"/>
      <c r="G175" s="65"/>
      <c r="H175" s="65"/>
      <c r="I175" s="345">
        <v>2.1440000000000001</v>
      </c>
      <c r="J175" s="345">
        <f t="shared" si="15"/>
        <v>40.007464079119245</v>
      </c>
      <c r="K175" s="345">
        <v>2.1440000000000001</v>
      </c>
      <c r="L175" s="345">
        <f t="shared" si="16"/>
        <v>40.007464079119245</v>
      </c>
      <c r="M175" s="345">
        <v>2.1440000000000001</v>
      </c>
      <c r="N175" s="345">
        <f t="shared" si="17"/>
        <v>40.007464079119245</v>
      </c>
      <c r="O175" s="232">
        <v>7</v>
      </c>
      <c r="P175" s="232">
        <v>2023</v>
      </c>
    </row>
    <row r="176" spans="1:16" s="64" customFormat="1" ht="15" x14ac:dyDescent="0.2">
      <c r="A176" s="147">
        <v>148</v>
      </c>
      <c r="B176" s="195">
        <v>303596</v>
      </c>
      <c r="C176" s="225" t="s">
        <v>691</v>
      </c>
      <c r="D176" s="238">
        <v>0.73799999999999999</v>
      </c>
      <c r="E176" s="238">
        <v>0.73799999999999999</v>
      </c>
      <c r="F176" s="65"/>
      <c r="G176" s="65"/>
      <c r="H176" s="65"/>
      <c r="I176" s="345">
        <v>0.36899999999999999</v>
      </c>
      <c r="J176" s="345">
        <f t="shared" si="15"/>
        <v>50</v>
      </c>
      <c r="K176" s="345">
        <v>0.36899999999999999</v>
      </c>
      <c r="L176" s="345">
        <f t="shared" si="16"/>
        <v>50</v>
      </c>
      <c r="M176" s="345">
        <v>0.36899999999999999</v>
      </c>
      <c r="N176" s="345">
        <f t="shared" si="17"/>
        <v>50</v>
      </c>
      <c r="O176" s="232">
        <v>5</v>
      </c>
      <c r="P176" s="232">
        <v>2025</v>
      </c>
    </row>
    <row r="177" spans="1:16" s="64" customFormat="1" ht="15" x14ac:dyDescent="0.2">
      <c r="A177" s="147">
        <v>149</v>
      </c>
      <c r="B177" s="195">
        <v>298178</v>
      </c>
      <c r="C177" s="225" t="s">
        <v>690</v>
      </c>
      <c r="D177" s="238">
        <v>3.8380000000000001</v>
      </c>
      <c r="E177" s="238">
        <v>3.8380000000000001</v>
      </c>
      <c r="F177" s="65"/>
      <c r="G177" s="65"/>
      <c r="H177" s="65"/>
      <c r="I177" s="345">
        <v>0</v>
      </c>
      <c r="J177" s="345">
        <f t="shared" si="15"/>
        <v>0</v>
      </c>
      <c r="K177" s="345">
        <v>0</v>
      </c>
      <c r="L177" s="345">
        <f t="shared" si="16"/>
        <v>0</v>
      </c>
      <c r="M177" s="345">
        <v>3.8380000000000001</v>
      </c>
      <c r="N177" s="345">
        <f t="shared" si="17"/>
        <v>100</v>
      </c>
      <c r="O177" s="232">
        <v>6</v>
      </c>
      <c r="P177" s="232">
        <v>2024</v>
      </c>
    </row>
    <row r="178" spans="1:16" s="64" customFormat="1" ht="15" x14ac:dyDescent="0.2">
      <c r="A178" s="147">
        <v>150</v>
      </c>
      <c r="B178" s="195">
        <v>298013</v>
      </c>
      <c r="C178" s="225" t="s">
        <v>692</v>
      </c>
      <c r="D178" s="238">
        <v>0.61199999999999999</v>
      </c>
      <c r="E178" s="238">
        <v>0.61199999999999999</v>
      </c>
      <c r="F178" s="65"/>
      <c r="G178" s="65"/>
      <c r="H178" s="65"/>
      <c r="I178" s="345">
        <v>0</v>
      </c>
      <c r="J178" s="345">
        <f t="shared" si="15"/>
        <v>0</v>
      </c>
      <c r="K178" s="345">
        <v>0</v>
      </c>
      <c r="L178" s="345">
        <f t="shared" si="16"/>
        <v>0</v>
      </c>
      <c r="M178" s="345">
        <v>0.61199999999999999</v>
      </c>
      <c r="N178" s="345">
        <f t="shared" si="17"/>
        <v>100</v>
      </c>
      <c r="O178" s="232">
        <v>6</v>
      </c>
      <c r="P178" s="232">
        <v>2024</v>
      </c>
    </row>
    <row r="179" spans="1:16" s="64" customFormat="1" ht="15" x14ac:dyDescent="0.2">
      <c r="A179" s="147">
        <v>151</v>
      </c>
      <c r="B179" s="195">
        <v>297823</v>
      </c>
      <c r="C179" s="225" t="s">
        <v>693</v>
      </c>
      <c r="D179" s="238">
        <v>0.64800000000000002</v>
      </c>
      <c r="E179" s="238">
        <v>0.64800000000000002</v>
      </c>
      <c r="F179" s="65"/>
      <c r="G179" s="65"/>
      <c r="H179" s="65"/>
      <c r="I179" s="345">
        <v>0</v>
      </c>
      <c r="J179" s="345">
        <f t="shared" si="15"/>
        <v>0</v>
      </c>
      <c r="K179" s="345">
        <v>0</v>
      </c>
      <c r="L179" s="345">
        <f t="shared" si="16"/>
        <v>0</v>
      </c>
      <c r="M179" s="345">
        <v>0.64800000000000002</v>
      </c>
      <c r="N179" s="345">
        <f t="shared" si="17"/>
        <v>100</v>
      </c>
      <c r="O179" s="232">
        <v>6</v>
      </c>
      <c r="P179" s="232">
        <v>2024</v>
      </c>
    </row>
    <row r="180" spans="1:16" s="64" customFormat="1" ht="15" x14ac:dyDescent="0.2">
      <c r="A180" s="147">
        <v>152</v>
      </c>
      <c r="B180" s="195">
        <v>297585</v>
      </c>
      <c r="C180" s="225" t="s">
        <v>694</v>
      </c>
      <c r="D180" s="240">
        <v>0.61399999999999999</v>
      </c>
      <c r="E180" s="240">
        <v>0.61399999999999999</v>
      </c>
      <c r="F180" s="65"/>
      <c r="G180" s="65"/>
      <c r="H180" s="65"/>
      <c r="I180" s="345">
        <v>0</v>
      </c>
      <c r="J180" s="345">
        <f t="shared" si="15"/>
        <v>0</v>
      </c>
      <c r="K180" s="348">
        <v>0.61399999999999999</v>
      </c>
      <c r="L180" s="348">
        <f t="shared" si="16"/>
        <v>100</v>
      </c>
      <c r="M180" s="345">
        <v>0.61399999999999999</v>
      </c>
      <c r="N180" s="345">
        <f t="shared" si="17"/>
        <v>100</v>
      </c>
      <c r="O180" s="232">
        <v>6</v>
      </c>
      <c r="P180" s="232">
        <v>2024</v>
      </c>
    </row>
    <row r="181" spans="1:16" s="64" customFormat="1" ht="38.25" x14ac:dyDescent="0.2">
      <c r="A181" s="147">
        <v>153</v>
      </c>
      <c r="B181" s="195"/>
      <c r="C181" s="146" t="s">
        <v>695</v>
      </c>
      <c r="D181" s="240">
        <v>0.8</v>
      </c>
      <c r="E181" s="240">
        <v>0.8</v>
      </c>
      <c r="F181" s="65"/>
      <c r="G181" s="65"/>
      <c r="H181" s="65"/>
      <c r="I181" s="345">
        <v>0</v>
      </c>
      <c r="J181" s="345">
        <f t="shared" si="15"/>
        <v>0</v>
      </c>
      <c r="K181" s="345">
        <v>0</v>
      </c>
      <c r="L181" s="345">
        <f t="shared" si="16"/>
        <v>0</v>
      </c>
      <c r="M181" s="345">
        <v>0.8</v>
      </c>
      <c r="N181" s="345">
        <f t="shared" si="17"/>
        <v>100</v>
      </c>
      <c r="O181" s="232"/>
      <c r="P181" s="232"/>
    </row>
    <row r="182" spans="1:16" s="64" customFormat="1" ht="14.25" x14ac:dyDescent="0.2">
      <c r="A182" s="147"/>
      <c r="B182" s="195"/>
      <c r="C182" s="196"/>
      <c r="D182" s="241"/>
      <c r="E182" s="241"/>
      <c r="F182" s="242"/>
      <c r="G182" s="242"/>
      <c r="H182" s="242"/>
      <c r="I182" s="242"/>
      <c r="J182" s="242"/>
      <c r="K182" s="242"/>
      <c r="L182" s="242"/>
      <c r="M182" s="242"/>
      <c r="N182" s="242"/>
      <c r="O182" s="161"/>
      <c r="P182" s="161"/>
    </row>
    <row r="183" spans="1:16" s="64" customFormat="1" ht="15" x14ac:dyDescent="0.2">
      <c r="A183" s="1162" t="s">
        <v>51</v>
      </c>
      <c r="B183" s="1162"/>
      <c r="C183" s="1162"/>
      <c r="D183" s="243">
        <f>(SUM(D29:D181))</f>
        <v>214.99799999999996</v>
      </c>
      <c r="E183" s="459">
        <f>(SUM(E29:E181))</f>
        <v>214.99799999999996</v>
      </c>
      <c r="F183" s="243"/>
      <c r="G183" s="243"/>
      <c r="H183" s="243"/>
      <c r="I183" s="243">
        <f>(SUM(I29:I182))</f>
        <v>82.307000000000016</v>
      </c>
      <c r="J183" s="243">
        <f>I183/E183*100</f>
        <v>38.282681699364659</v>
      </c>
      <c r="K183" s="243">
        <f>(SUM(K29:K182))</f>
        <v>103.07210000000003</v>
      </c>
      <c r="L183" s="243">
        <f>K183/E183*100</f>
        <v>47.940957590303192</v>
      </c>
      <c r="M183" s="243">
        <f>(SUM(M29:M182))</f>
        <v>166.6716000000001</v>
      </c>
      <c r="N183" s="243">
        <f>M183/E183*100</f>
        <v>77.522395557168039</v>
      </c>
      <c r="O183" s="177"/>
      <c r="P183" s="166"/>
    </row>
    <row r="184" spans="1:16" ht="20.25" customHeight="1" x14ac:dyDescent="0.2">
      <c r="A184" s="110"/>
      <c r="B184" s="110"/>
      <c r="C184" s="100" t="s">
        <v>132</v>
      </c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1:16" s="63" customFormat="1" ht="36" customHeight="1" x14ac:dyDescent="0.2">
      <c r="A185" s="363">
        <v>1</v>
      </c>
      <c r="B185" s="409">
        <v>2878774</v>
      </c>
      <c r="C185" s="410" t="s">
        <v>102</v>
      </c>
      <c r="D185" s="411">
        <v>3.4</v>
      </c>
      <c r="E185" s="411">
        <v>3.4</v>
      </c>
      <c r="F185" s="411"/>
      <c r="G185" s="411"/>
      <c r="H185" s="411"/>
      <c r="I185" s="411">
        <v>1.2</v>
      </c>
      <c r="J185" s="411">
        <f>I185/E185*100</f>
        <v>35.294117647058826</v>
      </c>
      <c r="K185" s="411">
        <v>2.9</v>
      </c>
      <c r="L185" s="411">
        <f>K185/E185*100</f>
        <v>85.294117647058826</v>
      </c>
      <c r="M185" s="411">
        <v>2.9</v>
      </c>
      <c r="N185" s="411">
        <f>M185/E185*100</f>
        <v>85.294117647058826</v>
      </c>
      <c r="O185" s="368">
        <v>8</v>
      </c>
      <c r="P185" s="368">
        <v>2020</v>
      </c>
    </row>
    <row r="186" spans="1:16" s="63" customFormat="1" ht="33" customHeight="1" x14ac:dyDescent="0.2">
      <c r="A186" s="368">
        <v>2</v>
      </c>
      <c r="B186" s="412">
        <v>2878764</v>
      </c>
      <c r="C186" s="413" t="s">
        <v>105</v>
      </c>
      <c r="D186" s="411">
        <v>13.4</v>
      </c>
      <c r="E186" s="411">
        <v>13.4</v>
      </c>
      <c r="F186" s="411"/>
      <c r="G186" s="411"/>
      <c r="H186" s="411"/>
      <c r="I186" s="411">
        <v>8.9</v>
      </c>
      <c r="J186" s="411">
        <f t="shared" ref="J186" si="18">I186/E186*100</f>
        <v>66.417910447761201</v>
      </c>
      <c r="K186" s="411">
        <v>11.45</v>
      </c>
      <c r="L186" s="411">
        <f t="shared" ref="L186" si="19">K186/E186*100</f>
        <v>85.447761194029852</v>
      </c>
      <c r="M186" s="411">
        <v>11.45</v>
      </c>
      <c r="N186" s="411">
        <f t="shared" ref="N186" si="20">M186/E186*100</f>
        <v>85.447761194029852</v>
      </c>
      <c r="O186" s="368">
        <v>7</v>
      </c>
      <c r="P186" s="368">
        <v>2020</v>
      </c>
    </row>
    <row r="187" spans="1:16" ht="39.75" customHeight="1" x14ac:dyDescent="0.2">
      <c r="A187" s="107">
        <v>3</v>
      </c>
      <c r="B187" s="4">
        <v>2878772</v>
      </c>
      <c r="C187" s="5" t="s">
        <v>107</v>
      </c>
      <c r="D187" s="73">
        <v>4</v>
      </c>
      <c r="E187" s="73">
        <v>4</v>
      </c>
      <c r="F187" s="73"/>
      <c r="G187" s="73"/>
      <c r="H187" s="73"/>
      <c r="I187" s="66">
        <v>1.1000000000000001</v>
      </c>
      <c r="J187" s="66">
        <f t="shared" ref="J187:J198" si="21">I187/E187*100</f>
        <v>27.500000000000004</v>
      </c>
      <c r="K187" s="66">
        <v>3.4</v>
      </c>
      <c r="L187" s="66">
        <f t="shared" ref="L187:L199" si="22">K187/E187*100</f>
        <v>85</v>
      </c>
      <c r="M187" s="66">
        <v>3.4</v>
      </c>
      <c r="N187" s="73">
        <f t="shared" ref="N187:N199" si="23">M187/E187*100</f>
        <v>85</v>
      </c>
      <c r="O187" s="107">
        <v>7</v>
      </c>
      <c r="P187" s="107">
        <v>2020</v>
      </c>
    </row>
    <row r="188" spans="1:16" ht="39.75" customHeight="1" x14ac:dyDescent="0.2">
      <c r="A188" s="107">
        <v>4</v>
      </c>
      <c r="B188" s="4">
        <v>2878766</v>
      </c>
      <c r="C188" s="5" t="s">
        <v>110</v>
      </c>
      <c r="D188" s="73">
        <v>1.53</v>
      </c>
      <c r="E188" s="73">
        <v>1.53</v>
      </c>
      <c r="F188" s="73"/>
      <c r="G188" s="73"/>
      <c r="H188" s="73"/>
      <c r="I188" s="66">
        <v>0.8</v>
      </c>
      <c r="J188" s="66">
        <f t="shared" si="21"/>
        <v>52.287581699346411</v>
      </c>
      <c r="K188" s="66">
        <v>0.8</v>
      </c>
      <c r="L188" s="66">
        <f t="shared" si="22"/>
        <v>52.287581699346411</v>
      </c>
      <c r="M188" s="66">
        <v>1.3</v>
      </c>
      <c r="N188" s="73">
        <f t="shared" si="23"/>
        <v>84.967320261437905</v>
      </c>
      <c r="O188" s="107">
        <v>7</v>
      </c>
      <c r="P188" s="107">
        <v>2021</v>
      </c>
    </row>
    <row r="189" spans="1:16" ht="43.5" customHeight="1" x14ac:dyDescent="0.2">
      <c r="A189" s="107">
        <v>5</v>
      </c>
      <c r="B189" s="4">
        <v>2878768</v>
      </c>
      <c r="C189" s="5" t="s">
        <v>111</v>
      </c>
      <c r="D189" s="73">
        <v>8.5</v>
      </c>
      <c r="E189" s="73">
        <v>8.5</v>
      </c>
      <c r="F189" s="73"/>
      <c r="G189" s="73"/>
      <c r="H189" s="73"/>
      <c r="I189" s="66">
        <v>3.2</v>
      </c>
      <c r="J189" s="66">
        <f t="shared" si="21"/>
        <v>37.647058823529413</v>
      </c>
      <c r="K189" s="66">
        <v>3.2</v>
      </c>
      <c r="L189" s="66">
        <f t="shared" si="22"/>
        <v>37.647058823529413</v>
      </c>
      <c r="M189" s="66">
        <v>7.2</v>
      </c>
      <c r="N189" s="73">
        <f t="shared" si="23"/>
        <v>84.705882352941174</v>
      </c>
      <c r="O189" s="107">
        <v>8</v>
      </c>
      <c r="P189" s="107">
        <v>2021</v>
      </c>
    </row>
    <row r="190" spans="1:16" ht="30.75" customHeight="1" x14ac:dyDescent="0.2">
      <c r="A190" s="54">
        <v>6</v>
      </c>
      <c r="B190" s="4">
        <v>2878761</v>
      </c>
      <c r="C190" s="5" t="s">
        <v>113</v>
      </c>
      <c r="D190" s="73">
        <v>2</v>
      </c>
      <c r="E190" s="73">
        <v>2</v>
      </c>
      <c r="F190" s="73"/>
      <c r="G190" s="73"/>
      <c r="H190" s="73"/>
      <c r="I190" s="66">
        <v>0.3</v>
      </c>
      <c r="J190" s="66">
        <f t="shared" si="21"/>
        <v>15</v>
      </c>
      <c r="K190" s="66">
        <v>0.3</v>
      </c>
      <c r="L190" s="66">
        <f t="shared" si="22"/>
        <v>15</v>
      </c>
      <c r="M190" s="66">
        <v>1.7</v>
      </c>
      <c r="N190" s="73">
        <f t="shared" si="23"/>
        <v>85</v>
      </c>
      <c r="O190" s="54">
        <v>8</v>
      </c>
      <c r="P190" s="54">
        <v>2021</v>
      </c>
    </row>
    <row r="191" spans="1:16" ht="39" customHeight="1" x14ac:dyDescent="0.2">
      <c r="A191" s="54">
        <v>7</v>
      </c>
      <c r="B191" s="4">
        <v>2878765</v>
      </c>
      <c r="C191" s="5" t="s">
        <v>116</v>
      </c>
      <c r="D191" s="73">
        <v>3</v>
      </c>
      <c r="E191" s="73">
        <v>3</v>
      </c>
      <c r="F191" s="73"/>
      <c r="G191" s="73"/>
      <c r="H191" s="73"/>
      <c r="I191" s="66">
        <v>1.05</v>
      </c>
      <c r="J191" s="66">
        <f t="shared" si="21"/>
        <v>35</v>
      </c>
      <c r="K191" s="66">
        <v>1.05</v>
      </c>
      <c r="L191" s="66">
        <f t="shared" si="22"/>
        <v>35</v>
      </c>
      <c r="M191" s="66">
        <v>2.5499999999999998</v>
      </c>
      <c r="N191" s="73">
        <f t="shared" si="23"/>
        <v>85</v>
      </c>
      <c r="O191" s="54">
        <v>7</v>
      </c>
      <c r="P191" s="54">
        <v>2022</v>
      </c>
    </row>
    <row r="192" spans="1:16" ht="30" customHeight="1" x14ac:dyDescent="0.2">
      <c r="A192" s="54">
        <v>8</v>
      </c>
      <c r="B192" s="4">
        <v>2878771</v>
      </c>
      <c r="C192" s="5" t="s">
        <v>118</v>
      </c>
      <c r="D192" s="73">
        <v>3.5</v>
      </c>
      <c r="E192" s="73">
        <v>3.5</v>
      </c>
      <c r="F192" s="73"/>
      <c r="G192" s="73"/>
      <c r="H192" s="73"/>
      <c r="I192" s="66">
        <v>1.1200000000000001</v>
      </c>
      <c r="J192" s="66">
        <f t="shared" si="21"/>
        <v>32</v>
      </c>
      <c r="K192" s="66">
        <v>1.1200000000000001</v>
      </c>
      <c r="L192" s="66">
        <f t="shared" si="22"/>
        <v>32</v>
      </c>
      <c r="M192" s="66">
        <v>2.97</v>
      </c>
      <c r="N192" s="73">
        <f t="shared" si="23"/>
        <v>84.857142857142861</v>
      </c>
      <c r="O192" s="54">
        <v>7</v>
      </c>
      <c r="P192" s="54">
        <v>2022</v>
      </c>
    </row>
    <row r="193" spans="1:17" ht="48.75" customHeight="1" x14ac:dyDescent="0.2">
      <c r="A193" s="54">
        <v>9</v>
      </c>
      <c r="B193" s="4">
        <v>2878767</v>
      </c>
      <c r="C193" s="5" t="s">
        <v>120</v>
      </c>
      <c r="D193" s="73">
        <v>2</v>
      </c>
      <c r="E193" s="73">
        <v>2</v>
      </c>
      <c r="F193" s="73"/>
      <c r="G193" s="73"/>
      <c r="H193" s="73"/>
      <c r="I193" s="66">
        <v>0.6</v>
      </c>
      <c r="J193" s="66">
        <f t="shared" si="21"/>
        <v>30</v>
      </c>
      <c r="K193" s="66">
        <v>0.6</v>
      </c>
      <c r="L193" s="66">
        <f t="shared" si="22"/>
        <v>30</v>
      </c>
      <c r="M193" s="66">
        <v>1.7</v>
      </c>
      <c r="N193" s="73">
        <f t="shared" si="23"/>
        <v>85</v>
      </c>
      <c r="O193" s="54">
        <v>8</v>
      </c>
      <c r="P193" s="54">
        <v>2022</v>
      </c>
    </row>
    <row r="194" spans="1:17" ht="44.25" customHeight="1" x14ac:dyDescent="0.2">
      <c r="A194" s="54">
        <v>10</v>
      </c>
      <c r="B194" s="4">
        <v>2878770</v>
      </c>
      <c r="C194" s="5" t="s">
        <v>122</v>
      </c>
      <c r="D194" s="73">
        <v>2.5</v>
      </c>
      <c r="E194" s="73">
        <v>2.5</v>
      </c>
      <c r="F194" s="73"/>
      <c r="G194" s="73"/>
      <c r="H194" s="73"/>
      <c r="I194" s="66">
        <v>1.02</v>
      </c>
      <c r="J194" s="66">
        <f t="shared" si="21"/>
        <v>40.800000000000004</v>
      </c>
      <c r="K194" s="66">
        <v>1.02</v>
      </c>
      <c r="L194" s="66">
        <f t="shared" si="22"/>
        <v>40.800000000000004</v>
      </c>
      <c r="M194" s="66">
        <v>2.12</v>
      </c>
      <c r="N194" s="73">
        <f t="shared" si="23"/>
        <v>84.800000000000011</v>
      </c>
      <c r="O194" s="54">
        <v>8</v>
      </c>
      <c r="P194" s="54">
        <v>2023</v>
      </c>
    </row>
    <row r="195" spans="1:17" ht="36" customHeight="1" x14ac:dyDescent="0.2">
      <c r="A195" s="54">
        <v>11</v>
      </c>
      <c r="B195" s="4">
        <v>2878762</v>
      </c>
      <c r="C195" s="5" t="s">
        <v>123</v>
      </c>
      <c r="D195" s="73">
        <v>2</v>
      </c>
      <c r="E195" s="73">
        <v>2</v>
      </c>
      <c r="F195" s="73"/>
      <c r="G195" s="73"/>
      <c r="H195" s="73"/>
      <c r="I195" s="66">
        <v>0.2</v>
      </c>
      <c r="J195" s="66">
        <f t="shared" si="21"/>
        <v>10</v>
      </c>
      <c r="K195" s="66">
        <v>0.2</v>
      </c>
      <c r="L195" s="66">
        <f t="shared" si="22"/>
        <v>10</v>
      </c>
      <c r="M195" s="66">
        <v>1.7</v>
      </c>
      <c r="N195" s="73">
        <f t="shared" si="23"/>
        <v>85</v>
      </c>
      <c r="O195" s="54">
        <v>8</v>
      </c>
      <c r="P195" s="54">
        <v>2023</v>
      </c>
    </row>
    <row r="196" spans="1:17" ht="39.75" customHeight="1" x14ac:dyDescent="0.2">
      <c r="A196" s="54">
        <v>12</v>
      </c>
      <c r="B196" s="4">
        <v>2878769</v>
      </c>
      <c r="C196" s="5" t="s">
        <v>124</v>
      </c>
      <c r="D196" s="73">
        <v>3.6</v>
      </c>
      <c r="E196" s="73">
        <v>3.6</v>
      </c>
      <c r="F196" s="73"/>
      <c r="G196" s="73"/>
      <c r="H196" s="73"/>
      <c r="I196" s="66">
        <v>2.56</v>
      </c>
      <c r="J196" s="66">
        <f t="shared" si="21"/>
        <v>71.111111111111114</v>
      </c>
      <c r="K196" s="66">
        <v>2.56</v>
      </c>
      <c r="L196" s="66">
        <f t="shared" si="22"/>
        <v>71.111111111111114</v>
      </c>
      <c r="M196" s="66">
        <v>3.06</v>
      </c>
      <c r="N196" s="73">
        <f t="shared" si="23"/>
        <v>85</v>
      </c>
      <c r="O196" s="54">
        <v>8</v>
      </c>
      <c r="P196" s="54">
        <v>2023</v>
      </c>
    </row>
    <row r="197" spans="1:17" ht="31.5" customHeight="1" x14ac:dyDescent="0.2">
      <c r="A197" s="104">
        <v>13</v>
      </c>
      <c r="B197" s="101">
        <v>2878773</v>
      </c>
      <c r="C197" s="102" t="s">
        <v>125</v>
      </c>
      <c r="D197" s="230">
        <v>9.1</v>
      </c>
      <c r="E197" s="230">
        <v>9.1</v>
      </c>
      <c r="F197" s="230"/>
      <c r="G197" s="230"/>
      <c r="H197" s="230"/>
      <c r="I197" s="233">
        <v>2.9</v>
      </c>
      <c r="J197" s="66">
        <f t="shared" si="21"/>
        <v>31.868131868131865</v>
      </c>
      <c r="K197" s="233">
        <v>2.9</v>
      </c>
      <c r="L197" s="66">
        <f t="shared" si="22"/>
        <v>31.868131868131865</v>
      </c>
      <c r="M197" s="233">
        <v>7.4</v>
      </c>
      <c r="N197" s="73">
        <f t="shared" si="23"/>
        <v>81.318681318681328</v>
      </c>
      <c r="O197" s="56">
        <v>7</v>
      </c>
      <c r="P197" s="56">
        <v>2024</v>
      </c>
    </row>
    <row r="198" spans="1:17" ht="39.75" customHeight="1" x14ac:dyDescent="0.2">
      <c r="A198" s="105">
        <v>14</v>
      </c>
      <c r="B198" s="4">
        <v>2878763</v>
      </c>
      <c r="C198" s="103" t="s">
        <v>127</v>
      </c>
      <c r="D198" s="73">
        <v>2.2999999999999998</v>
      </c>
      <c r="E198" s="73">
        <v>2.2999999999999998</v>
      </c>
      <c r="F198" s="73"/>
      <c r="G198" s="73"/>
      <c r="H198" s="73"/>
      <c r="I198" s="66">
        <v>0.2</v>
      </c>
      <c r="J198" s="66">
        <f t="shared" si="21"/>
        <v>8.6956521739130448</v>
      </c>
      <c r="K198" s="66">
        <v>0.2</v>
      </c>
      <c r="L198" s="66">
        <f t="shared" si="22"/>
        <v>8.6956521739130448</v>
      </c>
      <c r="M198" s="66">
        <v>2.2999999999999998</v>
      </c>
      <c r="N198" s="73">
        <f t="shared" si="23"/>
        <v>100</v>
      </c>
      <c r="O198" s="54">
        <v>8</v>
      </c>
      <c r="P198" s="54">
        <v>2024</v>
      </c>
    </row>
    <row r="199" spans="1:17" ht="17.25" customHeight="1" x14ac:dyDescent="0.2">
      <c r="A199" s="1161" t="s">
        <v>51</v>
      </c>
      <c r="B199" s="1161"/>
      <c r="C199" s="1161"/>
      <c r="D199" s="244">
        <f>SUM(D187:D198)</f>
        <v>44.03</v>
      </c>
      <c r="E199" s="460">
        <f>SUM(E187:E198)</f>
        <v>44.03</v>
      </c>
      <c r="F199" s="68"/>
      <c r="G199" s="68"/>
      <c r="H199" s="68"/>
      <c r="I199" s="68">
        <f>SUM(I187:I198)</f>
        <v>15.049999999999999</v>
      </c>
      <c r="J199" s="106">
        <f>I199/E199*100</f>
        <v>34.181240063593002</v>
      </c>
      <c r="K199" s="68">
        <f>SUM(K187:K198)</f>
        <v>17.349999999999998</v>
      </c>
      <c r="L199" s="106">
        <f t="shared" si="22"/>
        <v>39.404951169657046</v>
      </c>
      <c r="M199" s="68">
        <f>SUM(M187:M198)</f>
        <v>37.399999999999991</v>
      </c>
      <c r="N199" s="106">
        <f t="shared" si="23"/>
        <v>84.942084942084918</v>
      </c>
      <c r="O199" s="57"/>
      <c r="P199" s="55"/>
    </row>
    <row r="200" spans="1:17" ht="17.25" customHeight="1" x14ac:dyDescent="0.2">
      <c r="A200" s="58"/>
      <c r="B200" s="58"/>
      <c r="C200" s="100" t="s">
        <v>130</v>
      </c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</row>
    <row r="201" spans="1:17" ht="15" customHeight="1" x14ac:dyDescent="0.2">
      <c r="A201" s="228">
        <v>1</v>
      </c>
      <c r="B201" s="59">
        <v>304589</v>
      </c>
      <c r="C201" s="183" t="s">
        <v>285</v>
      </c>
      <c r="D201" s="245">
        <v>3.2</v>
      </c>
      <c r="E201" s="245">
        <v>3.2</v>
      </c>
      <c r="F201" s="121"/>
      <c r="G201" s="121"/>
      <c r="H201" s="121"/>
      <c r="I201" s="121">
        <v>0.2</v>
      </c>
      <c r="J201" s="121">
        <f>I201/E201*100</f>
        <v>6.25</v>
      </c>
      <c r="K201" s="121">
        <v>0.2</v>
      </c>
      <c r="L201" s="121">
        <f t="shared" ref="L201:L244" si="24">K201/E201*100</f>
        <v>6.25</v>
      </c>
      <c r="M201" s="121">
        <v>3.2</v>
      </c>
      <c r="N201" s="121">
        <f>M201/E201*100</f>
        <v>100</v>
      </c>
      <c r="O201" s="228" t="s">
        <v>284</v>
      </c>
      <c r="P201" s="228">
        <v>2023</v>
      </c>
      <c r="Q201" s="64"/>
    </row>
    <row r="202" spans="1:17" ht="15.75" customHeight="1" x14ac:dyDescent="0.2">
      <c r="A202" s="228">
        <v>2</v>
      </c>
      <c r="B202" s="236">
        <v>304590</v>
      </c>
      <c r="C202" s="183" t="s">
        <v>215</v>
      </c>
      <c r="D202" s="246">
        <v>0.53200000000000003</v>
      </c>
      <c r="E202" s="247">
        <v>0.53200000000000003</v>
      </c>
      <c r="F202" s="121"/>
      <c r="G202" s="121"/>
      <c r="H202" s="121"/>
      <c r="I202" s="121">
        <v>0</v>
      </c>
      <c r="J202" s="121">
        <f t="shared" ref="J202:J244" si="25">I202/E202*100</f>
        <v>0</v>
      </c>
      <c r="K202" s="121">
        <v>0</v>
      </c>
      <c r="L202" s="121">
        <f t="shared" si="24"/>
        <v>0</v>
      </c>
      <c r="M202" s="121">
        <v>0</v>
      </c>
      <c r="N202" s="121">
        <f t="shared" ref="N202:N244" si="26">M202/E202*100</f>
        <v>0</v>
      </c>
      <c r="O202" s="228" t="s">
        <v>284</v>
      </c>
      <c r="P202" s="228">
        <v>2020</v>
      </c>
      <c r="Q202" s="64"/>
    </row>
    <row r="203" spans="1:17" ht="15.75" customHeight="1" x14ac:dyDescent="0.2">
      <c r="A203" s="228">
        <v>3</v>
      </c>
      <c r="B203" s="236">
        <v>304593</v>
      </c>
      <c r="C203" s="183" t="s">
        <v>217</v>
      </c>
      <c r="D203" s="246">
        <v>0.54100000000000004</v>
      </c>
      <c r="E203" s="247">
        <v>0.54100000000000004</v>
      </c>
      <c r="F203" s="121"/>
      <c r="G203" s="121"/>
      <c r="H203" s="121"/>
      <c r="I203" s="121">
        <v>0.14000000000000001</v>
      </c>
      <c r="J203" s="121">
        <f t="shared" si="25"/>
        <v>25.878003696857672</v>
      </c>
      <c r="K203" s="121">
        <v>0.14000000000000001</v>
      </c>
      <c r="L203" s="121">
        <f t="shared" si="24"/>
        <v>25.878003696857672</v>
      </c>
      <c r="M203" s="121">
        <v>0.54100000000000004</v>
      </c>
      <c r="N203" s="121">
        <f t="shared" si="26"/>
        <v>100</v>
      </c>
      <c r="O203" s="228" t="s">
        <v>284</v>
      </c>
      <c r="P203" s="228">
        <v>2021</v>
      </c>
      <c r="Q203" s="64"/>
    </row>
    <row r="204" spans="1:17" ht="16.5" customHeight="1" x14ac:dyDescent="0.2">
      <c r="A204" s="228">
        <v>4</v>
      </c>
      <c r="B204" s="236">
        <v>303832</v>
      </c>
      <c r="C204" s="183" t="s">
        <v>218</v>
      </c>
      <c r="D204" s="246">
        <v>1.2949999999999999</v>
      </c>
      <c r="E204" s="247">
        <v>1.2949999999999999</v>
      </c>
      <c r="F204" s="121"/>
      <c r="G204" s="121"/>
      <c r="H204" s="121"/>
      <c r="I204" s="121">
        <v>0.06</v>
      </c>
      <c r="J204" s="121">
        <f t="shared" si="25"/>
        <v>4.6332046332046328</v>
      </c>
      <c r="K204" s="121">
        <v>0.06</v>
      </c>
      <c r="L204" s="121">
        <f t="shared" si="24"/>
        <v>4.6332046332046328</v>
      </c>
      <c r="M204" s="121">
        <v>1.2949999999999999</v>
      </c>
      <c r="N204" s="121">
        <f t="shared" si="26"/>
        <v>100</v>
      </c>
      <c r="O204" s="228" t="s">
        <v>284</v>
      </c>
      <c r="P204" s="228">
        <v>2021</v>
      </c>
      <c r="Q204" s="64"/>
    </row>
    <row r="205" spans="1:17" ht="18" customHeight="1" x14ac:dyDescent="0.2">
      <c r="A205" s="228">
        <v>5</v>
      </c>
      <c r="B205" s="236">
        <v>303833</v>
      </c>
      <c r="C205" s="183" t="s">
        <v>219</v>
      </c>
      <c r="D205" s="246">
        <v>4.5</v>
      </c>
      <c r="E205" s="247">
        <v>4.5</v>
      </c>
      <c r="F205" s="121"/>
      <c r="G205" s="121"/>
      <c r="H205" s="121"/>
      <c r="I205" s="121">
        <v>2.0249999999999999</v>
      </c>
      <c r="J205" s="121">
        <f t="shared" si="25"/>
        <v>44.999999999999993</v>
      </c>
      <c r="K205" s="121">
        <v>2.0249999999999999</v>
      </c>
      <c r="L205" s="121">
        <f t="shared" si="24"/>
        <v>44.999999999999993</v>
      </c>
      <c r="M205" s="121">
        <v>4.5</v>
      </c>
      <c r="N205" s="121">
        <f t="shared" si="26"/>
        <v>100</v>
      </c>
      <c r="O205" s="228" t="s">
        <v>284</v>
      </c>
      <c r="P205" s="228">
        <v>2022</v>
      </c>
      <c r="Q205" s="64"/>
    </row>
    <row r="206" spans="1:17" ht="17.25" customHeight="1" x14ac:dyDescent="0.2">
      <c r="A206" s="228">
        <v>6</v>
      </c>
      <c r="B206" s="236">
        <v>304625</v>
      </c>
      <c r="C206" s="183" t="s">
        <v>225</v>
      </c>
      <c r="D206" s="246">
        <v>1.0069999999999999</v>
      </c>
      <c r="E206" s="247">
        <v>1.0069999999999999</v>
      </c>
      <c r="F206" s="121"/>
      <c r="G206" s="121"/>
      <c r="H206" s="121"/>
      <c r="I206" s="121">
        <v>0.6</v>
      </c>
      <c r="J206" s="121">
        <f t="shared" si="25"/>
        <v>59.582919563058589</v>
      </c>
      <c r="K206" s="121">
        <v>0.6</v>
      </c>
      <c r="L206" s="121">
        <f t="shared" si="24"/>
        <v>59.582919563058589</v>
      </c>
      <c r="M206" s="121">
        <v>1.0069999999999999</v>
      </c>
      <c r="N206" s="121">
        <f>M206/E206*100</f>
        <v>100</v>
      </c>
      <c r="O206" s="228" t="s">
        <v>284</v>
      </c>
      <c r="P206" s="228">
        <v>2025</v>
      </c>
      <c r="Q206" s="64"/>
    </row>
    <row r="207" spans="1:17" ht="15.75" customHeight="1" x14ac:dyDescent="0.2">
      <c r="A207" s="228">
        <v>7</v>
      </c>
      <c r="B207" s="59">
        <v>305026</v>
      </c>
      <c r="C207" s="184" t="s">
        <v>227</v>
      </c>
      <c r="D207" s="245">
        <v>1.875</v>
      </c>
      <c r="E207" s="245">
        <v>1.875</v>
      </c>
      <c r="F207" s="121"/>
      <c r="G207" s="121"/>
      <c r="H207" s="121"/>
      <c r="I207" s="121">
        <v>0.5</v>
      </c>
      <c r="J207" s="121">
        <f t="shared" si="25"/>
        <v>26.666666666666668</v>
      </c>
      <c r="K207" s="121">
        <v>0.5</v>
      </c>
      <c r="L207" s="121">
        <f t="shared" si="24"/>
        <v>26.666666666666668</v>
      </c>
      <c r="M207" s="121">
        <v>0.5</v>
      </c>
      <c r="N207" s="121">
        <f t="shared" si="26"/>
        <v>26.666666666666668</v>
      </c>
      <c r="O207" s="228" t="s">
        <v>284</v>
      </c>
      <c r="P207" s="228">
        <v>2023</v>
      </c>
      <c r="Q207" s="64"/>
    </row>
    <row r="208" spans="1:17" ht="17.25" customHeight="1" x14ac:dyDescent="0.2">
      <c r="A208" s="228">
        <v>8</v>
      </c>
      <c r="B208" s="236">
        <v>303876</v>
      </c>
      <c r="C208" s="178" t="s">
        <v>230</v>
      </c>
      <c r="D208" s="246">
        <v>2.4</v>
      </c>
      <c r="E208" s="247">
        <v>2.4</v>
      </c>
      <c r="F208" s="121"/>
      <c r="G208" s="121"/>
      <c r="H208" s="121"/>
      <c r="I208" s="121">
        <v>0.76800000000000002</v>
      </c>
      <c r="J208" s="121">
        <f t="shared" si="25"/>
        <v>32</v>
      </c>
      <c r="K208" s="121">
        <v>0.76800000000000002</v>
      </c>
      <c r="L208" s="121">
        <f t="shared" si="24"/>
        <v>32</v>
      </c>
      <c r="M208" s="121">
        <v>2.4</v>
      </c>
      <c r="N208" s="121">
        <f t="shared" si="26"/>
        <v>100</v>
      </c>
      <c r="O208" s="228" t="s">
        <v>284</v>
      </c>
      <c r="P208" s="228">
        <v>2025</v>
      </c>
      <c r="Q208" s="64"/>
    </row>
    <row r="209" spans="1:17" ht="19.5" customHeight="1" x14ac:dyDescent="0.2">
      <c r="A209" s="228">
        <v>9</v>
      </c>
      <c r="B209" s="59">
        <v>305030</v>
      </c>
      <c r="C209" s="184" t="s">
        <v>232</v>
      </c>
      <c r="D209" s="245">
        <v>0.66</v>
      </c>
      <c r="E209" s="245">
        <v>0.66</v>
      </c>
      <c r="F209" s="121"/>
      <c r="G209" s="121"/>
      <c r="H209" s="121"/>
      <c r="I209" s="121">
        <v>0.3</v>
      </c>
      <c r="J209" s="121">
        <f t="shared" si="25"/>
        <v>45.454545454545453</v>
      </c>
      <c r="K209" s="121">
        <v>0.3</v>
      </c>
      <c r="L209" s="121">
        <f t="shared" si="24"/>
        <v>45.454545454545453</v>
      </c>
      <c r="M209" s="121">
        <v>0.66</v>
      </c>
      <c r="N209" s="121">
        <f t="shared" si="26"/>
        <v>100</v>
      </c>
      <c r="O209" s="228" t="s">
        <v>284</v>
      </c>
      <c r="P209" s="228">
        <v>2023</v>
      </c>
      <c r="Q209" s="64"/>
    </row>
    <row r="210" spans="1:17" ht="15" customHeight="1" x14ac:dyDescent="0.2">
      <c r="A210" s="228">
        <v>10</v>
      </c>
      <c r="B210" s="59">
        <v>305033</v>
      </c>
      <c r="C210" s="184" t="s">
        <v>233</v>
      </c>
      <c r="D210" s="245">
        <v>1.1599999999999999</v>
      </c>
      <c r="E210" s="245">
        <v>1.1599999999999999</v>
      </c>
      <c r="F210" s="121"/>
      <c r="G210" s="121"/>
      <c r="H210" s="121"/>
      <c r="I210" s="121">
        <v>0.1</v>
      </c>
      <c r="J210" s="121">
        <f t="shared" si="25"/>
        <v>8.6206896551724146</v>
      </c>
      <c r="K210" s="121">
        <v>0.1</v>
      </c>
      <c r="L210" s="121">
        <f t="shared" si="24"/>
        <v>8.6206896551724146</v>
      </c>
      <c r="M210" s="121">
        <v>1.1599999999999999</v>
      </c>
      <c r="N210" s="121">
        <f t="shared" si="26"/>
        <v>100</v>
      </c>
      <c r="O210" s="228" t="s">
        <v>284</v>
      </c>
      <c r="P210" s="228">
        <v>2023</v>
      </c>
      <c r="Q210" s="64"/>
    </row>
    <row r="211" spans="1:17" ht="15.75" customHeight="1" x14ac:dyDescent="0.2">
      <c r="A211" s="228">
        <v>11</v>
      </c>
      <c r="B211" s="236">
        <v>304377</v>
      </c>
      <c r="C211" s="183" t="s">
        <v>176</v>
      </c>
      <c r="D211" s="246">
        <v>3.85</v>
      </c>
      <c r="E211" s="247">
        <v>3.85</v>
      </c>
      <c r="F211" s="121"/>
      <c r="G211" s="121"/>
      <c r="H211" s="121"/>
      <c r="I211" s="121">
        <v>0.77</v>
      </c>
      <c r="J211" s="121">
        <f t="shared" si="25"/>
        <v>20</v>
      </c>
      <c r="K211" s="121">
        <v>3.2745000000000002</v>
      </c>
      <c r="L211" s="121">
        <f t="shared" si="24"/>
        <v>85.05194805194806</v>
      </c>
      <c r="M211" s="121">
        <v>3.2745000000000002</v>
      </c>
      <c r="N211" s="121">
        <f t="shared" si="26"/>
        <v>85.05194805194806</v>
      </c>
      <c r="O211" s="228" t="s">
        <v>284</v>
      </c>
      <c r="P211" s="228">
        <v>2020</v>
      </c>
      <c r="Q211" s="64"/>
    </row>
    <row r="212" spans="1:17" ht="18.75" customHeight="1" x14ac:dyDescent="0.2">
      <c r="A212" s="228">
        <v>12</v>
      </c>
      <c r="B212" s="59">
        <v>304378</v>
      </c>
      <c r="C212" s="231" t="s">
        <v>236</v>
      </c>
      <c r="D212" s="245">
        <v>0.88</v>
      </c>
      <c r="E212" s="245">
        <v>0.88</v>
      </c>
      <c r="F212" s="121"/>
      <c r="G212" s="121"/>
      <c r="H212" s="121"/>
      <c r="I212" s="121">
        <v>0.3</v>
      </c>
      <c r="J212" s="121">
        <f t="shared" si="25"/>
        <v>34.090909090909086</v>
      </c>
      <c r="K212" s="121">
        <v>0.3</v>
      </c>
      <c r="L212" s="121">
        <f t="shared" si="24"/>
        <v>34.090909090909086</v>
      </c>
      <c r="M212" s="121">
        <v>0.80400000000000005</v>
      </c>
      <c r="N212" s="121">
        <f t="shared" si="26"/>
        <v>91.363636363636374</v>
      </c>
      <c r="O212" s="228" t="s">
        <v>284</v>
      </c>
      <c r="P212" s="228">
        <v>2023</v>
      </c>
      <c r="Q212" s="64"/>
    </row>
    <row r="213" spans="1:17" ht="15.75" customHeight="1" x14ac:dyDescent="0.2">
      <c r="A213" s="228">
        <v>13</v>
      </c>
      <c r="B213" s="236">
        <v>304380</v>
      </c>
      <c r="C213" s="178" t="s">
        <v>239</v>
      </c>
      <c r="D213" s="246">
        <v>1.0029999999999999</v>
      </c>
      <c r="E213" s="247">
        <v>1.0029999999999999</v>
      </c>
      <c r="F213" s="121"/>
      <c r="G213" s="121"/>
      <c r="H213" s="121"/>
      <c r="I213" s="121">
        <v>0.42899999999999999</v>
      </c>
      <c r="J213" s="121">
        <f t="shared" si="25"/>
        <v>42.771684945164509</v>
      </c>
      <c r="K213" s="121">
        <v>0.42899999999999999</v>
      </c>
      <c r="L213" s="121">
        <f>K213/E213*100</f>
        <v>42.771684945164509</v>
      </c>
      <c r="M213" s="121">
        <v>1.0029999999999999</v>
      </c>
      <c r="N213" s="121">
        <f t="shared" si="26"/>
        <v>100</v>
      </c>
      <c r="O213" s="228" t="s">
        <v>284</v>
      </c>
      <c r="P213" s="228">
        <v>2025</v>
      </c>
      <c r="Q213" s="64"/>
    </row>
    <row r="214" spans="1:17" ht="16.5" customHeight="1" x14ac:dyDescent="0.2">
      <c r="A214" s="228">
        <v>14</v>
      </c>
      <c r="B214" s="59">
        <v>304383</v>
      </c>
      <c r="C214" s="185" t="s">
        <v>242</v>
      </c>
      <c r="D214" s="245">
        <v>3.2549999999999999</v>
      </c>
      <c r="E214" s="245">
        <v>3.2549999999999999</v>
      </c>
      <c r="F214" s="121"/>
      <c r="G214" s="121"/>
      <c r="H214" s="121"/>
      <c r="I214" s="121">
        <v>1.3</v>
      </c>
      <c r="J214" s="121">
        <f t="shared" si="25"/>
        <v>39.93855606758833</v>
      </c>
      <c r="K214" s="121">
        <v>1.3</v>
      </c>
      <c r="L214" s="121">
        <f t="shared" si="24"/>
        <v>39.93855606758833</v>
      </c>
      <c r="M214" s="121">
        <v>1.42</v>
      </c>
      <c r="N214" s="121">
        <f t="shared" si="26"/>
        <v>43.625192012288785</v>
      </c>
      <c r="O214" s="228" t="s">
        <v>284</v>
      </c>
      <c r="P214" s="228">
        <v>2023</v>
      </c>
      <c r="Q214" s="64"/>
    </row>
    <row r="215" spans="1:17" ht="15" customHeight="1" x14ac:dyDescent="0.2">
      <c r="A215" s="228">
        <v>15</v>
      </c>
      <c r="B215" s="236">
        <v>304388</v>
      </c>
      <c r="C215" s="186" t="s">
        <v>244</v>
      </c>
      <c r="D215" s="246">
        <v>4.0229999999999997</v>
      </c>
      <c r="E215" s="247">
        <v>4.0229999999999997</v>
      </c>
      <c r="F215" s="121"/>
      <c r="G215" s="121"/>
      <c r="H215" s="121"/>
      <c r="I215" s="121">
        <v>0.83699999999999997</v>
      </c>
      <c r="J215" s="121">
        <f t="shared" si="25"/>
        <v>20.80536912751678</v>
      </c>
      <c r="K215" s="121">
        <v>4.0229999999999997</v>
      </c>
      <c r="L215" s="121">
        <f t="shared" si="24"/>
        <v>100</v>
      </c>
      <c r="M215" s="121">
        <v>3.5739999999999998</v>
      </c>
      <c r="N215" s="121">
        <f t="shared" si="26"/>
        <v>88.839174745215018</v>
      </c>
      <c r="O215" s="228" t="s">
        <v>284</v>
      </c>
      <c r="P215" s="228">
        <v>2019</v>
      </c>
      <c r="Q215" s="64"/>
    </row>
    <row r="216" spans="1:17" ht="18" customHeight="1" x14ac:dyDescent="0.2">
      <c r="A216" s="228">
        <v>16</v>
      </c>
      <c r="B216" s="236">
        <v>299907</v>
      </c>
      <c r="C216" s="187" t="s">
        <v>245</v>
      </c>
      <c r="D216" s="246">
        <v>2.4830000000000001</v>
      </c>
      <c r="E216" s="247">
        <v>2.4830000000000001</v>
      </c>
      <c r="F216" s="121"/>
      <c r="G216" s="121"/>
      <c r="H216" s="121"/>
      <c r="I216" s="121">
        <v>0.77</v>
      </c>
      <c r="J216" s="121">
        <f t="shared" si="25"/>
        <v>31.010873942811113</v>
      </c>
      <c r="K216" s="121">
        <v>0.77</v>
      </c>
      <c r="L216" s="121">
        <f t="shared" si="24"/>
        <v>31.010873942811113</v>
      </c>
      <c r="M216" s="121">
        <v>2.4830000000000001</v>
      </c>
      <c r="N216" s="121">
        <f t="shared" si="26"/>
        <v>100</v>
      </c>
      <c r="O216" s="228" t="s">
        <v>284</v>
      </c>
      <c r="P216" s="228">
        <v>2021</v>
      </c>
      <c r="Q216" s="64"/>
    </row>
    <row r="217" spans="1:17" ht="15.75" customHeight="1" x14ac:dyDescent="0.2">
      <c r="A217" s="228">
        <v>17</v>
      </c>
      <c r="B217" s="236">
        <v>299496</v>
      </c>
      <c r="C217" s="187" t="s">
        <v>180</v>
      </c>
      <c r="D217" s="246">
        <v>0.3</v>
      </c>
      <c r="E217" s="247">
        <v>0.3</v>
      </c>
      <c r="F217" s="121"/>
      <c r="G217" s="121"/>
      <c r="H217" s="121"/>
      <c r="I217" s="121">
        <v>0</v>
      </c>
      <c r="J217" s="121">
        <f t="shared" si="25"/>
        <v>0</v>
      </c>
      <c r="K217" s="121">
        <v>0</v>
      </c>
      <c r="L217" s="121">
        <f t="shared" si="24"/>
        <v>0</v>
      </c>
      <c r="M217" s="121">
        <v>0.3</v>
      </c>
      <c r="N217" s="121">
        <f t="shared" si="26"/>
        <v>100</v>
      </c>
      <c r="O217" s="228" t="s">
        <v>284</v>
      </c>
      <c r="P217" s="228">
        <v>2025</v>
      </c>
      <c r="Q217" s="64"/>
    </row>
    <row r="218" spans="1:17" ht="15.75" customHeight="1" x14ac:dyDescent="0.2">
      <c r="A218" s="228">
        <v>18</v>
      </c>
      <c r="B218" s="236">
        <v>304061</v>
      </c>
      <c r="C218" s="187" t="s">
        <v>246</v>
      </c>
      <c r="D218" s="246">
        <v>0.96499999999999997</v>
      </c>
      <c r="E218" s="247">
        <v>0.96499999999999997</v>
      </c>
      <c r="F218" s="121"/>
      <c r="G218" s="121"/>
      <c r="H218" s="121"/>
      <c r="I218" s="121">
        <v>0.499</v>
      </c>
      <c r="J218" s="121">
        <f t="shared" si="25"/>
        <v>51.709844559585491</v>
      </c>
      <c r="K218" s="121">
        <v>0.499</v>
      </c>
      <c r="L218" s="121">
        <f t="shared" si="24"/>
        <v>51.709844559585491</v>
      </c>
      <c r="M218" s="121">
        <v>0.96499999999999997</v>
      </c>
      <c r="N218" s="121">
        <f t="shared" si="26"/>
        <v>100</v>
      </c>
      <c r="O218" s="228" t="s">
        <v>284</v>
      </c>
      <c r="P218" s="228">
        <v>2021</v>
      </c>
      <c r="Q218" s="64"/>
    </row>
    <row r="219" spans="1:17" ht="15.75" customHeight="1" x14ac:dyDescent="0.2">
      <c r="A219" s="228">
        <v>19</v>
      </c>
      <c r="B219" s="59">
        <v>304062</v>
      </c>
      <c r="C219" s="185" t="s">
        <v>247</v>
      </c>
      <c r="D219" s="245">
        <v>2.0209999999999999</v>
      </c>
      <c r="E219" s="245">
        <v>2.0209999999999999</v>
      </c>
      <c r="F219" s="121"/>
      <c r="G219" s="121"/>
      <c r="H219" s="121"/>
      <c r="I219" s="121">
        <v>0.51049999999999995</v>
      </c>
      <c r="J219" s="121">
        <f t="shared" si="25"/>
        <v>25.259772389905987</v>
      </c>
      <c r="K219" s="121">
        <v>0.51049999999999995</v>
      </c>
      <c r="L219" s="121">
        <f t="shared" si="24"/>
        <v>25.259772389905987</v>
      </c>
      <c r="M219" s="121">
        <v>1.0209999999999999</v>
      </c>
      <c r="N219" s="121">
        <f t="shared" si="26"/>
        <v>50.519544779811973</v>
      </c>
      <c r="O219" s="228" t="s">
        <v>284</v>
      </c>
      <c r="P219" s="228">
        <v>2023</v>
      </c>
      <c r="Q219" s="64"/>
    </row>
    <row r="220" spans="1:17" ht="15.75" customHeight="1" x14ac:dyDescent="0.2">
      <c r="A220" s="228">
        <v>20</v>
      </c>
      <c r="B220" s="59">
        <v>304064</v>
      </c>
      <c r="C220" s="231" t="s">
        <v>286</v>
      </c>
      <c r="D220" s="245">
        <v>1.1499999999999999</v>
      </c>
      <c r="E220" s="245">
        <v>1.1499999999999999</v>
      </c>
      <c r="F220" s="121"/>
      <c r="G220" s="121"/>
      <c r="H220" s="121"/>
      <c r="I220" s="121">
        <v>0.01</v>
      </c>
      <c r="J220" s="121">
        <f t="shared" si="25"/>
        <v>0.86956521739130432</v>
      </c>
      <c r="K220" s="121">
        <v>0.01</v>
      </c>
      <c r="L220" s="121">
        <f t="shared" si="24"/>
        <v>0.86956521739130432</v>
      </c>
      <c r="M220" s="121">
        <v>1.1499999999999999</v>
      </c>
      <c r="N220" s="121">
        <f t="shared" si="26"/>
        <v>100</v>
      </c>
      <c r="O220" s="228" t="s">
        <v>284</v>
      </c>
      <c r="P220" s="228">
        <v>2024</v>
      </c>
      <c r="Q220" s="64"/>
    </row>
    <row r="221" spans="1:17" ht="15.75" customHeight="1" x14ac:dyDescent="0.2">
      <c r="A221" s="228">
        <v>21</v>
      </c>
      <c r="B221" s="59">
        <v>304066</v>
      </c>
      <c r="C221" s="231" t="s">
        <v>251</v>
      </c>
      <c r="D221" s="245">
        <v>2</v>
      </c>
      <c r="E221" s="245">
        <v>2</v>
      </c>
      <c r="F221" s="121"/>
      <c r="G221" s="121"/>
      <c r="H221" s="121"/>
      <c r="I221" s="121">
        <v>0.5</v>
      </c>
      <c r="J221" s="121">
        <f t="shared" si="25"/>
        <v>25</v>
      </c>
      <c r="K221" s="121">
        <v>0.5</v>
      </c>
      <c r="L221" s="121">
        <f t="shared" si="24"/>
        <v>25</v>
      </c>
      <c r="M221" s="121">
        <v>2</v>
      </c>
      <c r="N221" s="121">
        <f t="shared" si="26"/>
        <v>100</v>
      </c>
      <c r="O221" s="228" t="s">
        <v>284</v>
      </c>
      <c r="P221" s="228">
        <v>2024</v>
      </c>
      <c r="Q221" s="64"/>
    </row>
    <row r="222" spans="1:17" ht="14.25" customHeight="1" x14ac:dyDescent="0.2">
      <c r="A222" s="228">
        <v>22</v>
      </c>
      <c r="B222" s="236">
        <v>304067</v>
      </c>
      <c r="C222" s="186" t="s">
        <v>254</v>
      </c>
      <c r="D222" s="246">
        <v>0.98199999999999998</v>
      </c>
      <c r="E222" s="247">
        <v>0.98199999999999998</v>
      </c>
      <c r="F222" s="121"/>
      <c r="G222" s="121"/>
      <c r="H222" s="121"/>
      <c r="I222" s="121">
        <v>0.33388000000000001</v>
      </c>
      <c r="J222" s="121">
        <f t="shared" si="25"/>
        <v>34</v>
      </c>
      <c r="K222" s="121">
        <v>0.33388000000000001</v>
      </c>
      <c r="L222" s="121">
        <f t="shared" si="24"/>
        <v>34</v>
      </c>
      <c r="M222" s="121">
        <v>0.98199999999999998</v>
      </c>
      <c r="N222" s="121">
        <f t="shared" si="26"/>
        <v>100</v>
      </c>
      <c r="O222" s="228" t="s">
        <v>284</v>
      </c>
      <c r="P222" s="228">
        <v>2021</v>
      </c>
      <c r="Q222" s="64"/>
    </row>
    <row r="223" spans="1:17" ht="17.25" customHeight="1" x14ac:dyDescent="0.2">
      <c r="A223" s="228">
        <v>23</v>
      </c>
      <c r="B223" s="59">
        <v>304141</v>
      </c>
      <c r="C223" s="185" t="s">
        <v>256</v>
      </c>
      <c r="D223" s="245">
        <v>1.8680000000000001</v>
      </c>
      <c r="E223" s="245">
        <v>1.8680000000000001</v>
      </c>
      <c r="F223" s="121"/>
      <c r="G223" s="121"/>
      <c r="H223" s="121"/>
      <c r="I223" s="121">
        <v>0.5</v>
      </c>
      <c r="J223" s="121">
        <f t="shared" si="25"/>
        <v>26.766595289079227</v>
      </c>
      <c r="K223" s="121">
        <v>0.5</v>
      </c>
      <c r="L223" s="121">
        <f t="shared" si="24"/>
        <v>26.766595289079227</v>
      </c>
      <c r="M223" s="121">
        <v>0.96799999999999997</v>
      </c>
      <c r="N223" s="121">
        <f t="shared" si="26"/>
        <v>51.820128479657377</v>
      </c>
      <c r="O223" s="228" t="s">
        <v>284</v>
      </c>
      <c r="P223" s="228">
        <v>2023</v>
      </c>
      <c r="Q223" s="64"/>
    </row>
    <row r="224" spans="1:17" ht="18" customHeight="1" x14ac:dyDescent="0.2">
      <c r="A224" s="228">
        <v>24</v>
      </c>
      <c r="B224" s="236">
        <v>299792</v>
      </c>
      <c r="C224" s="187" t="s">
        <v>258</v>
      </c>
      <c r="D224" s="246">
        <v>6.8529999999999998</v>
      </c>
      <c r="E224" s="247">
        <v>6.8529999999999998</v>
      </c>
      <c r="F224" s="121"/>
      <c r="G224" s="121"/>
      <c r="H224" s="121"/>
      <c r="I224" s="121">
        <v>5.7575200000000004</v>
      </c>
      <c r="J224" s="121">
        <f t="shared" si="25"/>
        <v>84.014592149423621</v>
      </c>
      <c r="K224" s="121">
        <v>5.7575200000000004</v>
      </c>
      <c r="L224" s="121">
        <f t="shared" si="24"/>
        <v>84.014592149423621</v>
      </c>
      <c r="M224" s="121">
        <v>5.7575200000000004</v>
      </c>
      <c r="N224" s="121">
        <f t="shared" si="26"/>
        <v>84.014592149423621</v>
      </c>
      <c r="O224" s="228" t="s">
        <v>284</v>
      </c>
      <c r="P224" s="228">
        <v>2025</v>
      </c>
      <c r="Q224" s="64"/>
    </row>
    <row r="225" spans="1:17" ht="19.5" customHeight="1" x14ac:dyDescent="0.2">
      <c r="A225" s="228">
        <v>25</v>
      </c>
      <c r="B225" s="236">
        <v>304142</v>
      </c>
      <c r="C225" s="187" t="s">
        <v>260</v>
      </c>
      <c r="D225" s="246">
        <v>1.054</v>
      </c>
      <c r="E225" s="247">
        <v>1.054</v>
      </c>
      <c r="F225" s="121"/>
      <c r="G225" s="121"/>
      <c r="H225" s="121"/>
      <c r="I225" s="121">
        <v>0.26350000000000001</v>
      </c>
      <c r="J225" s="121">
        <f t="shared" si="25"/>
        <v>25</v>
      </c>
      <c r="K225" s="121">
        <v>0.26350000000000001</v>
      </c>
      <c r="L225" s="121">
        <f t="shared" si="24"/>
        <v>25</v>
      </c>
      <c r="M225" s="121">
        <v>1.054</v>
      </c>
      <c r="N225" s="121">
        <f t="shared" si="26"/>
        <v>100</v>
      </c>
      <c r="O225" s="228" t="s">
        <v>284</v>
      </c>
      <c r="P225" s="228">
        <v>2021</v>
      </c>
      <c r="Q225" s="64"/>
    </row>
    <row r="226" spans="1:17" ht="17.25" customHeight="1" x14ac:dyDescent="0.2">
      <c r="A226" s="228">
        <v>26</v>
      </c>
      <c r="B226" s="236">
        <v>299827</v>
      </c>
      <c r="C226" s="183" t="s">
        <v>261</v>
      </c>
      <c r="D226" s="246">
        <v>2.992</v>
      </c>
      <c r="E226" s="247">
        <v>2.992</v>
      </c>
      <c r="F226" s="121"/>
      <c r="G226" s="121"/>
      <c r="H226" s="121"/>
      <c r="I226" s="121">
        <v>0.72</v>
      </c>
      <c r="J226" s="121">
        <f t="shared" si="25"/>
        <v>24.064171122994651</v>
      </c>
      <c r="K226" s="121">
        <v>0.72</v>
      </c>
      <c r="L226" s="121">
        <f t="shared" si="24"/>
        <v>24.064171122994651</v>
      </c>
      <c r="M226" s="121">
        <v>2.992</v>
      </c>
      <c r="N226" s="121">
        <f t="shared" si="26"/>
        <v>100</v>
      </c>
      <c r="O226" s="228" t="s">
        <v>284</v>
      </c>
      <c r="P226" s="228">
        <v>2021</v>
      </c>
      <c r="Q226" s="64"/>
    </row>
    <row r="227" spans="1:17" ht="14.25" customHeight="1" x14ac:dyDescent="0.2">
      <c r="A227" s="228">
        <v>27</v>
      </c>
      <c r="B227" s="236">
        <v>300257</v>
      </c>
      <c r="C227" s="187" t="s">
        <v>262</v>
      </c>
      <c r="D227" s="246">
        <v>1.57</v>
      </c>
      <c r="E227" s="247">
        <v>1.57</v>
      </c>
      <c r="F227" s="121"/>
      <c r="G227" s="121"/>
      <c r="H227" s="121"/>
      <c r="I227" s="121">
        <v>1.17</v>
      </c>
      <c r="J227" s="121">
        <f t="shared" si="25"/>
        <v>74.522292993630572</v>
      </c>
      <c r="K227" s="121">
        <v>1.17</v>
      </c>
      <c r="L227" s="121">
        <f t="shared" si="24"/>
        <v>74.522292993630572</v>
      </c>
      <c r="M227" s="121">
        <v>1.57</v>
      </c>
      <c r="N227" s="121">
        <f t="shared" si="26"/>
        <v>100</v>
      </c>
      <c r="O227" s="228" t="s">
        <v>284</v>
      </c>
      <c r="P227" s="228">
        <v>2021</v>
      </c>
      <c r="Q227" s="64"/>
    </row>
    <row r="228" spans="1:17" ht="16.5" customHeight="1" x14ac:dyDescent="0.2">
      <c r="A228" s="228">
        <v>28</v>
      </c>
      <c r="B228" s="236">
        <v>300199</v>
      </c>
      <c r="C228" s="187" t="s">
        <v>263</v>
      </c>
      <c r="D228" s="246">
        <v>0.99199999999999999</v>
      </c>
      <c r="E228" s="247">
        <v>0.99199999999999999</v>
      </c>
      <c r="F228" s="121"/>
      <c r="G228" s="121"/>
      <c r="H228" s="121"/>
      <c r="I228" s="121">
        <v>0.1</v>
      </c>
      <c r="J228" s="121">
        <f t="shared" si="25"/>
        <v>10.080645161290324</v>
      </c>
      <c r="K228" s="121">
        <v>0.1</v>
      </c>
      <c r="L228" s="121">
        <f t="shared" si="24"/>
        <v>10.080645161290324</v>
      </c>
      <c r="M228" s="121">
        <v>0.99199999999999999</v>
      </c>
      <c r="N228" s="121">
        <f t="shared" si="26"/>
        <v>100</v>
      </c>
      <c r="O228" s="228" t="s">
        <v>284</v>
      </c>
      <c r="P228" s="228">
        <v>2021</v>
      </c>
      <c r="Q228" s="64"/>
    </row>
    <row r="229" spans="1:17" ht="16.5" customHeight="1" x14ac:dyDescent="0.2">
      <c r="A229" s="228">
        <v>29</v>
      </c>
      <c r="B229" s="236">
        <v>304151</v>
      </c>
      <c r="C229" s="187" t="s">
        <v>264</v>
      </c>
      <c r="D229" s="246">
        <v>2.04</v>
      </c>
      <c r="E229" s="247">
        <v>2.04</v>
      </c>
      <c r="F229" s="121"/>
      <c r="G229" s="121"/>
      <c r="H229" s="121"/>
      <c r="I229" s="121">
        <v>1</v>
      </c>
      <c r="J229" s="121">
        <f t="shared" si="25"/>
        <v>49.019607843137251</v>
      </c>
      <c r="K229" s="121">
        <v>1</v>
      </c>
      <c r="L229" s="121">
        <f t="shared" si="24"/>
        <v>49.019607843137251</v>
      </c>
      <c r="M229" s="121">
        <v>2.04</v>
      </c>
      <c r="N229" s="121">
        <f t="shared" si="26"/>
        <v>100</v>
      </c>
      <c r="O229" s="228" t="s">
        <v>284</v>
      </c>
      <c r="P229" s="228">
        <v>2021</v>
      </c>
      <c r="Q229" s="64"/>
    </row>
    <row r="230" spans="1:17" ht="15.75" x14ac:dyDescent="0.2">
      <c r="A230" s="228">
        <v>30</v>
      </c>
      <c r="B230" s="59">
        <v>304153</v>
      </c>
      <c r="C230" s="231" t="s">
        <v>265</v>
      </c>
      <c r="D230" s="245">
        <v>1.1970000000000001</v>
      </c>
      <c r="E230" s="245">
        <v>1.1970000000000001</v>
      </c>
      <c r="F230" s="121"/>
      <c r="G230" s="121"/>
      <c r="H230" s="121"/>
      <c r="I230" s="121">
        <v>0.2</v>
      </c>
      <c r="J230" s="121">
        <f t="shared" si="25"/>
        <v>16.708437761069341</v>
      </c>
      <c r="K230" s="121">
        <v>0.2</v>
      </c>
      <c r="L230" s="121">
        <f t="shared" si="24"/>
        <v>16.708437761069341</v>
      </c>
      <c r="M230" s="121">
        <v>1.1970000000000001</v>
      </c>
      <c r="N230" s="121">
        <f t="shared" si="26"/>
        <v>100</v>
      </c>
      <c r="O230" s="228" t="s">
        <v>284</v>
      </c>
      <c r="P230" s="228">
        <v>2023</v>
      </c>
      <c r="Q230" s="64"/>
    </row>
    <row r="231" spans="1:17" ht="15.75" x14ac:dyDescent="0.2">
      <c r="A231" s="228">
        <v>31</v>
      </c>
      <c r="B231" s="236">
        <v>1988851</v>
      </c>
      <c r="C231" s="187" t="s">
        <v>267</v>
      </c>
      <c r="D231" s="246">
        <v>1.6</v>
      </c>
      <c r="E231" s="247">
        <v>1.6</v>
      </c>
      <c r="F231" s="121"/>
      <c r="G231" s="121"/>
      <c r="H231" s="121"/>
      <c r="I231" s="121">
        <v>0.4</v>
      </c>
      <c r="J231" s="121">
        <f t="shared" si="25"/>
        <v>25</v>
      </c>
      <c r="K231" s="121">
        <v>0.4</v>
      </c>
      <c r="L231" s="121">
        <f t="shared" si="24"/>
        <v>25</v>
      </c>
      <c r="M231" s="121">
        <v>1.6</v>
      </c>
      <c r="N231" s="121">
        <f t="shared" si="26"/>
        <v>100</v>
      </c>
      <c r="O231" s="228" t="s">
        <v>284</v>
      </c>
      <c r="P231" s="228">
        <v>2021</v>
      </c>
      <c r="Q231" s="64"/>
    </row>
    <row r="232" spans="1:17" ht="15.75" x14ac:dyDescent="0.2">
      <c r="A232" s="228">
        <v>32</v>
      </c>
      <c r="B232" s="59">
        <v>304154</v>
      </c>
      <c r="C232" s="231" t="s">
        <v>270</v>
      </c>
      <c r="D232" s="245">
        <v>1.1439999999999999</v>
      </c>
      <c r="E232" s="245">
        <v>1.1439999999999999</v>
      </c>
      <c r="F232" s="121"/>
      <c r="G232" s="121"/>
      <c r="H232" s="121"/>
      <c r="I232" s="121">
        <v>0.4</v>
      </c>
      <c r="J232" s="121">
        <f t="shared" si="25"/>
        <v>34.965034965034967</v>
      </c>
      <c r="K232" s="121">
        <v>0.4</v>
      </c>
      <c r="L232" s="121">
        <f t="shared" si="24"/>
        <v>34.965034965034967</v>
      </c>
      <c r="M232" s="121">
        <v>1.1439999999999999</v>
      </c>
      <c r="N232" s="121">
        <f t="shared" si="26"/>
        <v>100</v>
      </c>
      <c r="O232" s="228" t="s">
        <v>284</v>
      </c>
      <c r="P232" s="228">
        <v>2024</v>
      </c>
      <c r="Q232" s="64"/>
    </row>
    <row r="233" spans="1:17" ht="15.75" x14ac:dyDescent="0.2">
      <c r="A233" s="228">
        <v>33</v>
      </c>
      <c r="B233" s="59">
        <v>299793</v>
      </c>
      <c r="C233" s="231" t="s">
        <v>271</v>
      </c>
      <c r="D233" s="245">
        <v>1.145</v>
      </c>
      <c r="E233" s="245">
        <v>1.145</v>
      </c>
      <c r="F233" s="121"/>
      <c r="G233" s="121"/>
      <c r="H233" s="121"/>
      <c r="I233" s="121">
        <v>0.4</v>
      </c>
      <c r="J233" s="121">
        <f t="shared" si="25"/>
        <v>34.93449781659389</v>
      </c>
      <c r="K233" s="121">
        <v>0.4</v>
      </c>
      <c r="L233" s="121">
        <f t="shared" si="24"/>
        <v>34.93449781659389</v>
      </c>
      <c r="M233" s="121">
        <v>1.0449999999999999</v>
      </c>
      <c r="N233" s="121">
        <f>M233/E233*100</f>
        <v>91.266375545851517</v>
      </c>
      <c r="O233" s="228" t="s">
        <v>284</v>
      </c>
      <c r="P233" s="228">
        <v>2023</v>
      </c>
      <c r="Q233" s="64"/>
    </row>
    <row r="234" spans="1:17" ht="15.75" x14ac:dyDescent="0.2">
      <c r="A234" s="228">
        <v>34</v>
      </c>
      <c r="B234" s="236">
        <v>304165</v>
      </c>
      <c r="C234" s="187" t="s">
        <v>273</v>
      </c>
      <c r="D234" s="246">
        <v>1.1619999999999999</v>
      </c>
      <c r="E234" s="247">
        <v>1.1619999999999999</v>
      </c>
      <c r="F234" s="121"/>
      <c r="G234" s="121"/>
      <c r="H234" s="121"/>
      <c r="I234" s="121">
        <v>0.44156000000000001</v>
      </c>
      <c r="J234" s="121">
        <f t="shared" si="25"/>
        <v>38.000000000000007</v>
      </c>
      <c r="K234" s="121">
        <v>0.44156000000000001</v>
      </c>
      <c r="L234" s="121">
        <f t="shared" si="24"/>
        <v>38.000000000000007</v>
      </c>
      <c r="M234" s="121">
        <v>1.1619999999999999</v>
      </c>
      <c r="N234" s="121">
        <f t="shared" si="26"/>
        <v>100</v>
      </c>
      <c r="O234" s="228" t="s">
        <v>284</v>
      </c>
      <c r="P234" s="228">
        <v>2025</v>
      </c>
      <c r="Q234" s="64"/>
    </row>
    <row r="235" spans="1:17" ht="15.75" x14ac:dyDescent="0.2">
      <c r="A235" s="228">
        <v>35</v>
      </c>
      <c r="B235" s="236">
        <v>304188</v>
      </c>
      <c r="C235" s="187" t="s">
        <v>274</v>
      </c>
      <c r="D235" s="246">
        <v>1.4390000000000001</v>
      </c>
      <c r="E235" s="247">
        <v>1.4390000000000001</v>
      </c>
      <c r="F235" s="121"/>
      <c r="G235" s="121"/>
      <c r="H235" s="121"/>
      <c r="I235" s="121">
        <v>0.43169999999999997</v>
      </c>
      <c r="J235" s="121">
        <f t="shared" si="25"/>
        <v>30</v>
      </c>
      <c r="K235" s="121">
        <v>0.43169999999999997</v>
      </c>
      <c r="L235" s="121">
        <f t="shared" si="24"/>
        <v>30</v>
      </c>
      <c r="M235" s="121">
        <v>1.4390000000000001</v>
      </c>
      <c r="N235" s="121">
        <f t="shared" si="26"/>
        <v>100</v>
      </c>
      <c r="O235" s="228" t="s">
        <v>284</v>
      </c>
      <c r="P235" s="228">
        <v>2021</v>
      </c>
      <c r="Q235" s="64"/>
    </row>
    <row r="236" spans="1:17" ht="15.75" x14ac:dyDescent="0.2">
      <c r="A236" s="228">
        <v>36</v>
      </c>
      <c r="B236" s="236">
        <v>299905</v>
      </c>
      <c r="C236" s="187" t="s">
        <v>275</v>
      </c>
      <c r="D236" s="246">
        <v>4.5039999999999996</v>
      </c>
      <c r="E236" s="247">
        <v>4.5039999999999996</v>
      </c>
      <c r="F236" s="121"/>
      <c r="G236" s="121"/>
      <c r="H236" s="121"/>
      <c r="I236" s="121">
        <v>1.3512</v>
      </c>
      <c r="J236" s="121">
        <f t="shared" si="25"/>
        <v>30.000000000000004</v>
      </c>
      <c r="K236" s="121">
        <v>1.3512</v>
      </c>
      <c r="L236" s="121">
        <f t="shared" si="24"/>
        <v>30.000000000000004</v>
      </c>
      <c r="M236" s="121">
        <v>4.0591999999999997</v>
      </c>
      <c r="N236" s="121">
        <f t="shared" si="26"/>
        <v>90.12433392539964</v>
      </c>
      <c r="O236" s="228" t="s">
        <v>284</v>
      </c>
      <c r="P236" s="228">
        <v>2021</v>
      </c>
      <c r="Q236" s="64"/>
    </row>
    <row r="237" spans="1:17" ht="15.75" x14ac:dyDescent="0.2">
      <c r="A237" s="228">
        <v>37</v>
      </c>
      <c r="B237" s="236">
        <v>299523</v>
      </c>
      <c r="C237" s="187" t="s">
        <v>277</v>
      </c>
      <c r="D237" s="246">
        <v>1.05</v>
      </c>
      <c r="E237" s="247">
        <v>1.05</v>
      </c>
      <c r="F237" s="121"/>
      <c r="G237" s="121"/>
      <c r="H237" s="121"/>
      <c r="I237" s="121">
        <v>0.21</v>
      </c>
      <c r="J237" s="121">
        <f t="shared" si="25"/>
        <v>20</v>
      </c>
      <c r="K237" s="121">
        <v>0.21</v>
      </c>
      <c r="L237" s="121">
        <f t="shared" si="24"/>
        <v>20</v>
      </c>
      <c r="M237" s="121">
        <v>1.05</v>
      </c>
      <c r="N237" s="121">
        <f t="shared" si="26"/>
        <v>100</v>
      </c>
      <c r="O237" s="228" t="s">
        <v>284</v>
      </c>
      <c r="P237" s="228">
        <v>2021</v>
      </c>
      <c r="Q237" s="64"/>
    </row>
    <row r="238" spans="1:17" ht="15.75" x14ac:dyDescent="0.2">
      <c r="A238" s="228">
        <v>38</v>
      </c>
      <c r="B238" s="236">
        <v>304232</v>
      </c>
      <c r="C238" s="187" t="s">
        <v>278</v>
      </c>
      <c r="D238" s="246">
        <v>0.26</v>
      </c>
      <c r="E238" s="247">
        <v>0.26</v>
      </c>
      <c r="F238" s="121"/>
      <c r="G238" s="121"/>
      <c r="H238" s="121"/>
      <c r="I238" s="121">
        <v>7.8E-2</v>
      </c>
      <c r="J238" s="121">
        <f t="shared" si="25"/>
        <v>30</v>
      </c>
      <c r="K238" s="121">
        <v>7.8E-2</v>
      </c>
      <c r="L238" s="121">
        <f t="shared" si="24"/>
        <v>30</v>
      </c>
      <c r="M238" s="121">
        <v>0.26</v>
      </c>
      <c r="N238" s="121">
        <f t="shared" si="26"/>
        <v>100</v>
      </c>
      <c r="O238" s="228" t="s">
        <v>284</v>
      </c>
      <c r="P238" s="228">
        <v>2021</v>
      </c>
      <c r="Q238" s="64"/>
    </row>
    <row r="239" spans="1:17" ht="15.75" x14ac:dyDescent="0.2">
      <c r="A239" s="228">
        <v>39</v>
      </c>
      <c r="B239" s="236">
        <v>300367</v>
      </c>
      <c r="C239" s="187" t="s">
        <v>279</v>
      </c>
      <c r="D239" s="246">
        <v>0.28699999999999998</v>
      </c>
      <c r="E239" s="247">
        <v>0.28699999999999998</v>
      </c>
      <c r="F239" s="121"/>
      <c r="G239" s="121"/>
      <c r="H239" s="121"/>
      <c r="I239" s="121">
        <v>8.6099999999999996E-2</v>
      </c>
      <c r="J239" s="121">
        <f t="shared" si="25"/>
        <v>30</v>
      </c>
      <c r="K239" s="121">
        <v>8.6099999999999996E-2</v>
      </c>
      <c r="L239" s="121">
        <f t="shared" si="24"/>
        <v>30</v>
      </c>
      <c r="M239" s="121">
        <v>0.28699999999999998</v>
      </c>
      <c r="N239" s="121">
        <f t="shared" si="26"/>
        <v>100</v>
      </c>
      <c r="O239" s="228" t="s">
        <v>284</v>
      </c>
      <c r="P239" s="228">
        <v>2021</v>
      </c>
      <c r="Q239" s="64"/>
    </row>
    <row r="240" spans="1:17" ht="15.75" x14ac:dyDescent="0.2">
      <c r="A240" s="228">
        <v>40</v>
      </c>
      <c r="B240" s="236">
        <v>304233</v>
      </c>
      <c r="C240" s="187" t="s">
        <v>280</v>
      </c>
      <c r="D240" s="246">
        <v>2.39</v>
      </c>
      <c r="E240" s="247">
        <v>2.39</v>
      </c>
      <c r="F240" s="121"/>
      <c r="G240" s="121"/>
      <c r="H240" s="121"/>
      <c r="I240" s="121">
        <v>0.83650000000000002</v>
      </c>
      <c r="J240" s="121">
        <f t="shared" si="25"/>
        <v>35</v>
      </c>
      <c r="K240" s="121">
        <v>2.39</v>
      </c>
      <c r="L240" s="121">
        <f t="shared" si="24"/>
        <v>100</v>
      </c>
      <c r="M240" s="121">
        <v>2.39</v>
      </c>
      <c r="N240" s="121">
        <f t="shared" si="26"/>
        <v>100</v>
      </c>
      <c r="O240" s="228" t="s">
        <v>284</v>
      </c>
      <c r="P240" s="228">
        <v>2021</v>
      </c>
      <c r="Q240" s="64"/>
    </row>
    <row r="241" spans="1:17" ht="15.75" x14ac:dyDescent="0.2">
      <c r="A241" s="228">
        <v>41</v>
      </c>
      <c r="B241" s="236">
        <v>304236</v>
      </c>
      <c r="C241" s="187" t="s">
        <v>281</v>
      </c>
      <c r="D241" s="246">
        <v>1.2250000000000001</v>
      </c>
      <c r="E241" s="247">
        <v>1.2250000000000001</v>
      </c>
      <c r="F241" s="121"/>
      <c r="G241" s="121"/>
      <c r="H241" s="121"/>
      <c r="I241" s="121">
        <v>0.61250000000000004</v>
      </c>
      <c r="J241" s="121">
        <f t="shared" si="25"/>
        <v>50</v>
      </c>
      <c r="K241" s="121">
        <v>0.61250000000000004</v>
      </c>
      <c r="L241" s="121">
        <f t="shared" si="24"/>
        <v>50</v>
      </c>
      <c r="M241" s="121">
        <v>1.2250000000000001</v>
      </c>
      <c r="N241" s="121">
        <f t="shared" si="26"/>
        <v>100</v>
      </c>
      <c r="O241" s="228" t="s">
        <v>284</v>
      </c>
      <c r="P241" s="228">
        <v>2021</v>
      </c>
      <c r="Q241" s="64"/>
    </row>
    <row r="242" spans="1:17" ht="15.75" x14ac:dyDescent="0.2">
      <c r="A242" s="228">
        <v>42</v>
      </c>
      <c r="B242" s="236">
        <v>300203</v>
      </c>
      <c r="C242" s="188" t="s">
        <v>282</v>
      </c>
      <c r="D242" s="246">
        <v>2.29</v>
      </c>
      <c r="E242" s="247">
        <v>2.29</v>
      </c>
      <c r="F242" s="121"/>
      <c r="G242" s="121"/>
      <c r="H242" s="121"/>
      <c r="I242" s="121">
        <v>0.91600000000000004</v>
      </c>
      <c r="J242" s="121">
        <f t="shared" si="25"/>
        <v>40</v>
      </c>
      <c r="K242" s="121">
        <v>0.91600000000000004</v>
      </c>
      <c r="L242" s="121">
        <f t="shared" si="24"/>
        <v>40</v>
      </c>
      <c r="M242" s="121">
        <v>2.1309999999999998</v>
      </c>
      <c r="N242" s="121">
        <f>M242/E242*100</f>
        <v>93.056768558951958</v>
      </c>
      <c r="O242" s="343" t="s">
        <v>284</v>
      </c>
      <c r="P242" s="228">
        <v>2021</v>
      </c>
      <c r="Q242" s="64"/>
    </row>
    <row r="243" spans="1:17" ht="15.75" x14ac:dyDescent="0.2">
      <c r="A243" s="228">
        <v>43</v>
      </c>
      <c r="B243" s="236">
        <v>304254</v>
      </c>
      <c r="C243" s="186" t="s">
        <v>183</v>
      </c>
      <c r="D243" s="246">
        <v>2.9649999999999999</v>
      </c>
      <c r="E243" s="247">
        <v>2.9649999999999999</v>
      </c>
      <c r="F243" s="121"/>
      <c r="G243" s="121"/>
      <c r="H243" s="121"/>
      <c r="I243" s="121">
        <v>0.73199999999999998</v>
      </c>
      <c r="J243" s="121">
        <f t="shared" si="25"/>
        <v>24.688026981450253</v>
      </c>
      <c r="K243" s="121">
        <v>2.5550000000000002</v>
      </c>
      <c r="L243" s="121">
        <f t="shared" si="24"/>
        <v>86.172006745362566</v>
      </c>
      <c r="M243" s="121">
        <v>2.9649999999999999</v>
      </c>
      <c r="N243" s="121">
        <f t="shared" si="26"/>
        <v>100</v>
      </c>
      <c r="O243" s="228" t="s">
        <v>284</v>
      </c>
      <c r="P243" s="228">
        <v>2020</v>
      </c>
      <c r="Q243" s="64"/>
    </row>
    <row r="244" spans="1:17" ht="15.75" x14ac:dyDescent="0.2">
      <c r="A244" s="365">
        <v>44</v>
      </c>
      <c r="B244" s="414">
        <v>299336</v>
      </c>
      <c r="C244" s="376" t="s">
        <v>775</v>
      </c>
      <c r="D244" s="415">
        <v>0.28999999999999998</v>
      </c>
      <c r="E244" s="416">
        <v>0.28999999999999998</v>
      </c>
      <c r="F244" s="406"/>
      <c r="G244" s="406"/>
      <c r="H244" s="406"/>
      <c r="I244" s="406">
        <v>0</v>
      </c>
      <c r="J244" s="406">
        <f t="shared" si="25"/>
        <v>0</v>
      </c>
      <c r="K244" s="406">
        <v>0.28999999999999998</v>
      </c>
      <c r="L244" s="406">
        <f t="shared" si="24"/>
        <v>100</v>
      </c>
      <c r="M244" s="406">
        <v>0.28999999999999998</v>
      </c>
      <c r="N244" s="406">
        <f t="shared" si="26"/>
        <v>100</v>
      </c>
      <c r="O244" s="365" t="s">
        <v>284</v>
      </c>
      <c r="P244" s="365">
        <v>2023</v>
      </c>
      <c r="Q244" s="64"/>
    </row>
    <row r="245" spans="1:17" ht="17.25" customHeight="1" x14ac:dyDescent="0.2">
      <c r="A245" s="1170" t="s">
        <v>51</v>
      </c>
      <c r="B245" s="1170"/>
      <c r="C245" s="1170"/>
      <c r="D245" s="248">
        <f>SUM(D201:D244)</f>
        <v>80.399000000000029</v>
      </c>
      <c r="E245" s="248">
        <f>SUM(E201:E244)</f>
        <v>80.399000000000029</v>
      </c>
      <c r="F245" s="248"/>
      <c r="G245" s="248"/>
      <c r="H245" s="248"/>
      <c r="I245" s="248">
        <f>SUM(I201:I244)</f>
        <v>27.558959999999992</v>
      </c>
      <c r="J245" s="249">
        <f>I245/E245*100</f>
        <v>34.277739772882725</v>
      </c>
      <c r="K245" s="248">
        <f>SUM(K201:K244)</f>
        <v>36.915959999999984</v>
      </c>
      <c r="L245" s="250">
        <f>K245/E245*100</f>
        <v>45.915944228162004</v>
      </c>
      <c r="M245" s="248">
        <f>SUM(M201:M244)</f>
        <v>71.857219999999984</v>
      </c>
      <c r="N245" s="250">
        <f>M245/E245*100</f>
        <v>89.375763380141493</v>
      </c>
      <c r="O245" s="175"/>
      <c r="P245" s="189"/>
    </row>
    <row r="246" spans="1:17" ht="16.5" customHeight="1" x14ac:dyDescent="0.2">
      <c r="A246" s="111"/>
      <c r="B246" s="111"/>
      <c r="C246" s="100" t="s">
        <v>131</v>
      </c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1:17" ht="12.75" customHeight="1" x14ac:dyDescent="0.2">
      <c r="A247" s="697">
        <v>1</v>
      </c>
      <c r="B247" s="689">
        <v>311138</v>
      </c>
      <c r="C247" s="689" t="s">
        <v>134</v>
      </c>
      <c r="D247" s="1176">
        <v>3.44</v>
      </c>
      <c r="E247" s="1176">
        <v>3.44</v>
      </c>
      <c r="F247" s="643"/>
      <c r="G247" s="643"/>
      <c r="H247" s="643"/>
      <c r="I247" s="643">
        <v>0.38</v>
      </c>
      <c r="J247" s="643">
        <f>I247/E247*100</f>
        <v>11.046511627906977</v>
      </c>
      <c r="K247" s="643">
        <v>1.18</v>
      </c>
      <c r="L247" s="643">
        <f>K247/E247*100</f>
        <v>34.302325581395351</v>
      </c>
      <c r="M247" s="1176">
        <v>3.44</v>
      </c>
      <c r="N247" s="643">
        <f>M247/E247*100</f>
        <v>100</v>
      </c>
      <c r="O247" s="697">
        <v>8</v>
      </c>
      <c r="P247" s="697">
        <v>2024</v>
      </c>
    </row>
    <row r="248" spans="1:17" ht="12.75" customHeight="1" x14ac:dyDescent="0.2">
      <c r="A248" s="698"/>
      <c r="B248" s="694"/>
      <c r="C248" s="694"/>
      <c r="D248" s="1177"/>
      <c r="E248" s="1177"/>
      <c r="F248" s="644"/>
      <c r="G248" s="644"/>
      <c r="H248" s="644"/>
      <c r="I248" s="644"/>
      <c r="J248" s="644"/>
      <c r="K248" s="644"/>
      <c r="L248" s="644"/>
      <c r="M248" s="1177"/>
      <c r="N248" s="644"/>
      <c r="O248" s="698"/>
      <c r="P248" s="698"/>
    </row>
    <row r="249" spans="1:17" ht="12.75" customHeight="1" x14ac:dyDescent="0.2">
      <c r="A249" s="718">
        <v>2</v>
      </c>
      <c r="B249" s="689">
        <v>311585</v>
      </c>
      <c r="C249" s="689" t="s">
        <v>135</v>
      </c>
      <c r="D249" s="1176">
        <v>1.3839999999999999</v>
      </c>
      <c r="E249" s="1176">
        <v>1.3839999999999999</v>
      </c>
      <c r="F249" s="643"/>
      <c r="G249" s="643"/>
      <c r="H249" s="643"/>
      <c r="I249" s="643">
        <v>4.0000000000000001E-3</v>
      </c>
      <c r="J249" s="643">
        <f t="shared" ref="J249" si="27">I249/E249*100</f>
        <v>0.28901734104046245</v>
      </c>
      <c r="K249" s="643">
        <v>1.3839999999999999</v>
      </c>
      <c r="L249" s="643">
        <f t="shared" ref="L249" si="28">K249/E249*100</f>
        <v>100</v>
      </c>
      <c r="M249" s="1176">
        <v>1.3839999999999999</v>
      </c>
      <c r="N249" s="643">
        <f t="shared" ref="N249" si="29">M249/E249*100</f>
        <v>100</v>
      </c>
      <c r="O249" s="697">
        <v>5</v>
      </c>
      <c r="P249" s="697">
        <v>2025</v>
      </c>
    </row>
    <row r="250" spans="1:17" ht="15.75" customHeight="1" x14ac:dyDescent="0.2">
      <c r="A250" s="719"/>
      <c r="B250" s="694"/>
      <c r="C250" s="694"/>
      <c r="D250" s="1177"/>
      <c r="E250" s="1177"/>
      <c r="F250" s="644"/>
      <c r="G250" s="644"/>
      <c r="H250" s="644"/>
      <c r="I250" s="644"/>
      <c r="J250" s="644"/>
      <c r="K250" s="644"/>
      <c r="L250" s="644"/>
      <c r="M250" s="1177"/>
      <c r="N250" s="644"/>
      <c r="O250" s="698"/>
      <c r="P250" s="698"/>
    </row>
    <row r="251" spans="1:17" x14ac:dyDescent="0.2">
      <c r="A251" s="697">
        <v>3</v>
      </c>
      <c r="B251" s="689">
        <v>312487</v>
      </c>
      <c r="C251" s="689" t="s">
        <v>136</v>
      </c>
      <c r="D251" s="1176">
        <v>1.68</v>
      </c>
      <c r="E251" s="1176">
        <v>1.68</v>
      </c>
      <c r="F251" s="643"/>
      <c r="G251" s="643"/>
      <c r="H251" s="643"/>
      <c r="I251" s="643">
        <f>1.68-1.2</f>
        <v>0.48</v>
      </c>
      <c r="J251" s="643">
        <f t="shared" ref="J251:J287" si="30">I251/E251*100</f>
        <v>28.571428571428569</v>
      </c>
      <c r="K251" s="643">
        <v>1.33</v>
      </c>
      <c r="L251" s="643">
        <f t="shared" ref="L251:L287" si="31">K251/E251*100</f>
        <v>79.166666666666671</v>
      </c>
      <c r="M251" s="1176">
        <v>1.68</v>
      </c>
      <c r="N251" s="643">
        <f t="shared" ref="N251:N287" si="32">M251/E251*100</f>
        <v>100</v>
      </c>
      <c r="O251" s="697">
        <v>5</v>
      </c>
      <c r="P251" s="697">
        <v>2025</v>
      </c>
    </row>
    <row r="252" spans="1:17" x14ac:dyDescent="0.2">
      <c r="A252" s="698"/>
      <c r="B252" s="694"/>
      <c r="C252" s="694"/>
      <c r="D252" s="1177"/>
      <c r="E252" s="1177"/>
      <c r="F252" s="644"/>
      <c r="G252" s="644"/>
      <c r="H252" s="644"/>
      <c r="I252" s="644"/>
      <c r="J252" s="644"/>
      <c r="K252" s="644"/>
      <c r="L252" s="644"/>
      <c r="M252" s="1177"/>
      <c r="N252" s="644"/>
      <c r="O252" s="698"/>
      <c r="P252" s="698"/>
    </row>
    <row r="253" spans="1:17" x14ac:dyDescent="0.2">
      <c r="A253" s="697">
        <v>4</v>
      </c>
      <c r="B253" s="689">
        <v>312493</v>
      </c>
      <c r="C253" s="689" t="s">
        <v>137</v>
      </c>
      <c r="D253" s="1176">
        <v>2.2330000000000001</v>
      </c>
      <c r="E253" s="1176">
        <v>2.2330000000000001</v>
      </c>
      <c r="F253" s="643"/>
      <c r="G253" s="643"/>
      <c r="H253" s="643"/>
      <c r="I253" s="643">
        <v>0.23300000000000001</v>
      </c>
      <c r="J253" s="643">
        <f t="shared" si="30"/>
        <v>10.434393193013882</v>
      </c>
      <c r="K253" s="643">
        <v>0.23300000000000001</v>
      </c>
      <c r="L253" s="643">
        <f t="shared" si="31"/>
        <v>10.434393193013882</v>
      </c>
      <c r="M253" s="1176">
        <v>2.2330000000000001</v>
      </c>
      <c r="N253" s="643">
        <f t="shared" si="32"/>
        <v>100</v>
      </c>
      <c r="O253" s="697">
        <v>5</v>
      </c>
      <c r="P253" s="697">
        <v>2025</v>
      </c>
    </row>
    <row r="254" spans="1:17" x14ac:dyDescent="0.2">
      <c r="A254" s="698"/>
      <c r="B254" s="694"/>
      <c r="C254" s="694"/>
      <c r="D254" s="1177"/>
      <c r="E254" s="1177"/>
      <c r="F254" s="644"/>
      <c r="G254" s="644"/>
      <c r="H254" s="644"/>
      <c r="I254" s="644"/>
      <c r="J254" s="644"/>
      <c r="K254" s="644"/>
      <c r="L254" s="644"/>
      <c r="M254" s="1177"/>
      <c r="N254" s="644"/>
      <c r="O254" s="698"/>
      <c r="P254" s="698"/>
    </row>
    <row r="255" spans="1:17" x14ac:dyDescent="0.2">
      <c r="A255" s="697">
        <v>5</v>
      </c>
      <c r="B255" s="689">
        <v>312640</v>
      </c>
      <c r="C255" s="689" t="s">
        <v>138</v>
      </c>
      <c r="D255" s="1176">
        <v>0.84099999999999997</v>
      </c>
      <c r="E255" s="1176">
        <v>0.84099999999999997</v>
      </c>
      <c r="F255" s="643"/>
      <c r="G255" s="643"/>
      <c r="H255" s="643"/>
      <c r="I255" s="643">
        <v>0.05</v>
      </c>
      <c r="J255" s="643">
        <f t="shared" si="30"/>
        <v>5.9453032104637344</v>
      </c>
      <c r="K255" s="643">
        <v>0.65</v>
      </c>
      <c r="L255" s="643">
        <f t="shared" si="31"/>
        <v>77.288941736028534</v>
      </c>
      <c r="M255" s="1176">
        <v>0.84099999999999997</v>
      </c>
      <c r="N255" s="643">
        <f t="shared" si="32"/>
        <v>100</v>
      </c>
      <c r="O255" s="697">
        <v>8</v>
      </c>
      <c r="P255" s="697">
        <v>2024</v>
      </c>
    </row>
    <row r="256" spans="1:17" x14ac:dyDescent="0.2">
      <c r="A256" s="698"/>
      <c r="B256" s="694"/>
      <c r="C256" s="694"/>
      <c r="D256" s="1177"/>
      <c r="E256" s="1177"/>
      <c r="F256" s="644"/>
      <c r="G256" s="644"/>
      <c r="H256" s="644"/>
      <c r="I256" s="644"/>
      <c r="J256" s="644"/>
      <c r="K256" s="644"/>
      <c r="L256" s="644"/>
      <c r="M256" s="1177"/>
      <c r="N256" s="644"/>
      <c r="O256" s="698"/>
      <c r="P256" s="698"/>
    </row>
    <row r="257" spans="1:16" x14ac:dyDescent="0.2">
      <c r="A257" s="697">
        <v>6</v>
      </c>
      <c r="B257" s="689">
        <v>312554</v>
      </c>
      <c r="C257" s="689" t="s">
        <v>139</v>
      </c>
      <c r="D257" s="1176">
        <v>1.56</v>
      </c>
      <c r="E257" s="1176">
        <v>1.56</v>
      </c>
      <c r="F257" s="643"/>
      <c r="G257" s="643"/>
      <c r="H257" s="643"/>
      <c r="I257" s="643">
        <v>0</v>
      </c>
      <c r="J257" s="643">
        <f>I257/E257*100</f>
        <v>0</v>
      </c>
      <c r="K257" s="1178">
        <v>0.9</v>
      </c>
      <c r="L257" s="1178">
        <f t="shared" si="31"/>
        <v>57.692307692307686</v>
      </c>
      <c r="M257" s="1176">
        <v>1.56</v>
      </c>
      <c r="N257" s="643">
        <f t="shared" si="32"/>
        <v>100</v>
      </c>
      <c r="O257" s="697">
        <v>9</v>
      </c>
      <c r="P257" s="697">
        <v>2024</v>
      </c>
    </row>
    <row r="258" spans="1:16" x14ac:dyDescent="0.2">
      <c r="A258" s="698"/>
      <c r="B258" s="694"/>
      <c r="C258" s="694"/>
      <c r="D258" s="1177"/>
      <c r="E258" s="1177"/>
      <c r="F258" s="644"/>
      <c r="G258" s="644"/>
      <c r="H258" s="644"/>
      <c r="I258" s="644"/>
      <c r="J258" s="644"/>
      <c r="K258" s="1179"/>
      <c r="L258" s="1179"/>
      <c r="M258" s="1177"/>
      <c r="N258" s="644"/>
      <c r="O258" s="698"/>
      <c r="P258" s="698"/>
    </row>
    <row r="259" spans="1:16" x14ac:dyDescent="0.2">
      <c r="A259" s="697">
        <v>7</v>
      </c>
      <c r="B259" s="689">
        <v>312680</v>
      </c>
      <c r="C259" s="689" t="s">
        <v>140</v>
      </c>
      <c r="D259" s="1176">
        <v>1.1819999999999999</v>
      </c>
      <c r="E259" s="1176">
        <v>1.1819999999999999</v>
      </c>
      <c r="F259" s="643"/>
      <c r="G259" s="643"/>
      <c r="H259" s="643"/>
      <c r="I259" s="643">
        <v>0</v>
      </c>
      <c r="J259" s="643">
        <f t="shared" si="30"/>
        <v>0</v>
      </c>
      <c r="K259" s="643">
        <v>0</v>
      </c>
      <c r="L259" s="643">
        <f t="shared" si="31"/>
        <v>0</v>
      </c>
      <c r="M259" s="1176">
        <v>1.1819999999999999</v>
      </c>
      <c r="N259" s="643">
        <f t="shared" si="32"/>
        <v>100</v>
      </c>
      <c r="O259" s="697">
        <v>8</v>
      </c>
      <c r="P259" s="697">
        <v>2024</v>
      </c>
    </row>
    <row r="260" spans="1:16" x14ac:dyDescent="0.2">
      <c r="A260" s="698"/>
      <c r="B260" s="694"/>
      <c r="C260" s="694"/>
      <c r="D260" s="1177"/>
      <c r="E260" s="1177"/>
      <c r="F260" s="644"/>
      <c r="G260" s="644"/>
      <c r="H260" s="644"/>
      <c r="I260" s="644"/>
      <c r="J260" s="644"/>
      <c r="K260" s="644"/>
      <c r="L260" s="644"/>
      <c r="M260" s="1177"/>
      <c r="N260" s="644"/>
      <c r="O260" s="698"/>
      <c r="P260" s="698"/>
    </row>
    <row r="261" spans="1:16" x14ac:dyDescent="0.2">
      <c r="A261" s="697">
        <v>8</v>
      </c>
      <c r="B261" s="689">
        <v>312552</v>
      </c>
      <c r="C261" s="689" t="s">
        <v>141</v>
      </c>
      <c r="D261" s="1176">
        <v>1.1299999999999999</v>
      </c>
      <c r="E261" s="1176">
        <v>1.1299999999999999</v>
      </c>
      <c r="F261" s="643"/>
      <c r="G261" s="643"/>
      <c r="H261" s="643"/>
      <c r="I261" s="643">
        <v>0.03</v>
      </c>
      <c r="J261" s="643">
        <f t="shared" si="30"/>
        <v>2.6548672566371683</v>
      </c>
      <c r="K261" s="643">
        <v>0.03</v>
      </c>
      <c r="L261" s="643">
        <f t="shared" si="31"/>
        <v>2.6548672566371683</v>
      </c>
      <c r="M261" s="1176">
        <v>1.1299999999999999</v>
      </c>
      <c r="N261" s="643">
        <f t="shared" si="32"/>
        <v>100</v>
      </c>
      <c r="O261" s="697">
        <v>8</v>
      </c>
      <c r="P261" s="697">
        <v>2024</v>
      </c>
    </row>
    <row r="262" spans="1:16" x14ac:dyDescent="0.2">
      <c r="A262" s="698"/>
      <c r="B262" s="694"/>
      <c r="C262" s="694"/>
      <c r="D262" s="1177"/>
      <c r="E262" s="1177"/>
      <c r="F262" s="644"/>
      <c r="G262" s="644"/>
      <c r="H262" s="644"/>
      <c r="I262" s="644"/>
      <c r="J262" s="644"/>
      <c r="K262" s="644"/>
      <c r="L262" s="644"/>
      <c r="M262" s="1177"/>
      <c r="N262" s="644"/>
      <c r="O262" s="698"/>
      <c r="P262" s="698"/>
    </row>
    <row r="263" spans="1:16" x14ac:dyDescent="0.2">
      <c r="A263" s="697">
        <v>9</v>
      </c>
      <c r="B263" s="689">
        <v>312571</v>
      </c>
      <c r="C263" s="689" t="s">
        <v>142</v>
      </c>
      <c r="D263" s="1176">
        <v>1.635</v>
      </c>
      <c r="E263" s="1176">
        <v>1.635</v>
      </c>
      <c r="F263" s="643"/>
      <c r="G263" s="643"/>
      <c r="H263" s="643"/>
      <c r="I263" s="643">
        <v>0.38500000000000001</v>
      </c>
      <c r="J263" s="643">
        <f t="shared" si="30"/>
        <v>23.547400611620795</v>
      </c>
      <c r="K263" s="643">
        <v>0.38500000000000001</v>
      </c>
      <c r="L263" s="643">
        <f t="shared" si="31"/>
        <v>23.547400611620795</v>
      </c>
      <c r="M263" s="1176">
        <v>1.635</v>
      </c>
      <c r="N263" s="643">
        <f t="shared" si="32"/>
        <v>100</v>
      </c>
      <c r="O263" s="697">
        <v>5</v>
      </c>
      <c r="P263" s="697">
        <v>2025</v>
      </c>
    </row>
    <row r="264" spans="1:16" x14ac:dyDescent="0.2">
      <c r="A264" s="698"/>
      <c r="B264" s="694"/>
      <c r="C264" s="694"/>
      <c r="D264" s="1177"/>
      <c r="E264" s="1177"/>
      <c r="F264" s="644"/>
      <c r="G264" s="644"/>
      <c r="H264" s="644"/>
      <c r="I264" s="644"/>
      <c r="J264" s="644"/>
      <c r="K264" s="644"/>
      <c r="L264" s="644"/>
      <c r="M264" s="1177"/>
      <c r="N264" s="644"/>
      <c r="O264" s="698"/>
      <c r="P264" s="698"/>
    </row>
    <row r="265" spans="1:16" x14ac:dyDescent="0.2">
      <c r="A265" s="697">
        <v>10</v>
      </c>
      <c r="B265" s="689">
        <v>312605</v>
      </c>
      <c r="C265" s="689" t="s">
        <v>143</v>
      </c>
      <c r="D265" s="1176">
        <v>1.6339999999999999</v>
      </c>
      <c r="E265" s="1176">
        <v>1.6339999999999999</v>
      </c>
      <c r="F265" s="643"/>
      <c r="G265" s="643"/>
      <c r="H265" s="643"/>
      <c r="I265" s="643">
        <v>3.4000000000000002E-2</v>
      </c>
      <c r="J265" s="643">
        <f t="shared" si="30"/>
        <v>2.0807833537331706</v>
      </c>
      <c r="K265" s="643">
        <v>3.4000000000000002E-2</v>
      </c>
      <c r="L265" s="643">
        <f t="shared" si="31"/>
        <v>2.0807833537331706</v>
      </c>
      <c r="M265" s="1176">
        <v>1.6339999999999999</v>
      </c>
      <c r="N265" s="643">
        <f t="shared" si="32"/>
        <v>100</v>
      </c>
      <c r="O265" s="697">
        <v>9</v>
      </c>
      <c r="P265" s="697">
        <v>2024</v>
      </c>
    </row>
    <row r="266" spans="1:16" x14ac:dyDescent="0.2">
      <c r="A266" s="698"/>
      <c r="B266" s="694"/>
      <c r="C266" s="694"/>
      <c r="D266" s="1177"/>
      <c r="E266" s="1177"/>
      <c r="F266" s="644"/>
      <c r="G266" s="644"/>
      <c r="H266" s="644"/>
      <c r="I266" s="644"/>
      <c r="J266" s="644"/>
      <c r="K266" s="644"/>
      <c r="L266" s="644"/>
      <c r="M266" s="1177"/>
      <c r="N266" s="644"/>
      <c r="O266" s="698"/>
      <c r="P266" s="698"/>
    </row>
    <row r="267" spans="1:16" x14ac:dyDescent="0.2">
      <c r="A267" s="697">
        <v>11</v>
      </c>
      <c r="B267" s="689">
        <v>312551</v>
      </c>
      <c r="C267" s="689" t="s">
        <v>144</v>
      </c>
      <c r="D267" s="1176">
        <v>1.83</v>
      </c>
      <c r="E267" s="1176">
        <v>1.83</v>
      </c>
      <c r="F267" s="643"/>
      <c r="G267" s="643"/>
      <c r="H267" s="643"/>
      <c r="I267" s="643">
        <v>0.1</v>
      </c>
      <c r="J267" s="643">
        <f t="shared" si="30"/>
        <v>5.4644808743169397</v>
      </c>
      <c r="K267" s="643">
        <v>0.1</v>
      </c>
      <c r="L267" s="643">
        <f t="shared" si="31"/>
        <v>5.4644808743169397</v>
      </c>
      <c r="M267" s="1176">
        <v>1.83</v>
      </c>
      <c r="N267" s="643">
        <f t="shared" si="32"/>
        <v>100</v>
      </c>
      <c r="O267" s="697">
        <v>5</v>
      </c>
      <c r="P267" s="697">
        <v>2025</v>
      </c>
    </row>
    <row r="268" spans="1:16" x14ac:dyDescent="0.2">
      <c r="A268" s="698"/>
      <c r="B268" s="694"/>
      <c r="C268" s="694"/>
      <c r="D268" s="1177"/>
      <c r="E268" s="1177"/>
      <c r="F268" s="644"/>
      <c r="G268" s="644"/>
      <c r="H268" s="644"/>
      <c r="I268" s="644"/>
      <c r="J268" s="644"/>
      <c r="K268" s="644"/>
      <c r="L268" s="644"/>
      <c r="M268" s="1177"/>
      <c r="N268" s="644"/>
      <c r="O268" s="698"/>
      <c r="P268" s="698"/>
    </row>
    <row r="269" spans="1:16" x14ac:dyDescent="0.2">
      <c r="A269" s="697">
        <v>12</v>
      </c>
      <c r="B269" s="689">
        <v>312527</v>
      </c>
      <c r="C269" s="689" t="s">
        <v>145</v>
      </c>
      <c r="D269" s="1176">
        <v>1.452</v>
      </c>
      <c r="E269" s="1176">
        <v>1.452</v>
      </c>
      <c r="F269" s="643"/>
      <c r="G269" s="643"/>
      <c r="H269" s="643"/>
      <c r="I269" s="643">
        <v>7.0000000000000007E-2</v>
      </c>
      <c r="J269" s="643">
        <f t="shared" si="30"/>
        <v>4.8209366391184583</v>
      </c>
      <c r="K269" s="643">
        <v>7.0000000000000007E-2</v>
      </c>
      <c r="L269" s="643">
        <f t="shared" si="31"/>
        <v>4.8209366391184583</v>
      </c>
      <c r="M269" s="1176">
        <v>1.452</v>
      </c>
      <c r="N269" s="643">
        <f t="shared" si="32"/>
        <v>100</v>
      </c>
      <c r="O269" s="697">
        <v>8</v>
      </c>
      <c r="P269" s="697">
        <v>2024</v>
      </c>
    </row>
    <row r="270" spans="1:16" x14ac:dyDescent="0.2">
      <c r="A270" s="698"/>
      <c r="B270" s="694"/>
      <c r="C270" s="694"/>
      <c r="D270" s="1177"/>
      <c r="E270" s="1177"/>
      <c r="F270" s="644"/>
      <c r="G270" s="644"/>
      <c r="H270" s="644"/>
      <c r="I270" s="644"/>
      <c r="J270" s="644"/>
      <c r="K270" s="644"/>
      <c r="L270" s="644"/>
      <c r="M270" s="1177"/>
      <c r="N270" s="644"/>
      <c r="O270" s="698"/>
      <c r="P270" s="698"/>
    </row>
    <row r="271" spans="1:16" x14ac:dyDescent="0.2">
      <c r="A271" s="697">
        <v>13</v>
      </c>
      <c r="B271" s="689">
        <v>320247</v>
      </c>
      <c r="C271" s="689" t="s">
        <v>146</v>
      </c>
      <c r="D271" s="1176">
        <v>2</v>
      </c>
      <c r="E271" s="1176">
        <v>2</v>
      </c>
      <c r="F271" s="643"/>
      <c r="G271" s="643"/>
      <c r="H271" s="643"/>
      <c r="I271" s="643">
        <v>0.2</v>
      </c>
      <c r="J271" s="643">
        <f t="shared" si="30"/>
        <v>10</v>
      </c>
      <c r="K271" s="643">
        <v>1</v>
      </c>
      <c r="L271" s="643">
        <f t="shared" si="31"/>
        <v>50</v>
      </c>
      <c r="M271" s="1176">
        <v>2</v>
      </c>
      <c r="N271" s="643">
        <f t="shared" si="32"/>
        <v>100</v>
      </c>
      <c r="O271" s="697">
        <v>9</v>
      </c>
      <c r="P271" s="697">
        <v>2024</v>
      </c>
    </row>
    <row r="272" spans="1:16" x14ac:dyDescent="0.2">
      <c r="A272" s="698"/>
      <c r="B272" s="694"/>
      <c r="C272" s="694"/>
      <c r="D272" s="1177"/>
      <c r="E272" s="1177"/>
      <c r="F272" s="644"/>
      <c r="G272" s="644"/>
      <c r="H272" s="644"/>
      <c r="I272" s="644"/>
      <c r="J272" s="644"/>
      <c r="K272" s="644"/>
      <c r="L272" s="644"/>
      <c r="M272" s="1177"/>
      <c r="N272" s="644"/>
      <c r="O272" s="698"/>
      <c r="P272" s="698"/>
    </row>
    <row r="273" spans="1:16" x14ac:dyDescent="0.2">
      <c r="A273" s="697">
        <v>14</v>
      </c>
      <c r="B273" s="689">
        <v>318356</v>
      </c>
      <c r="C273" s="689" t="s">
        <v>147</v>
      </c>
      <c r="D273" s="1176">
        <v>0.7</v>
      </c>
      <c r="E273" s="1176">
        <v>0.7</v>
      </c>
      <c r="F273" s="643"/>
      <c r="G273" s="643"/>
      <c r="H273" s="643"/>
      <c r="I273" s="643">
        <v>0</v>
      </c>
      <c r="J273" s="643">
        <f t="shared" si="30"/>
        <v>0</v>
      </c>
      <c r="K273" s="643">
        <v>0</v>
      </c>
      <c r="L273" s="643">
        <f t="shared" si="31"/>
        <v>0</v>
      </c>
      <c r="M273" s="1176">
        <v>0.7</v>
      </c>
      <c r="N273" s="643">
        <f t="shared" si="32"/>
        <v>100</v>
      </c>
      <c r="O273" s="697">
        <v>5</v>
      </c>
      <c r="P273" s="697">
        <v>2025</v>
      </c>
    </row>
    <row r="274" spans="1:16" x14ac:dyDescent="0.2">
      <c r="A274" s="698"/>
      <c r="B274" s="694"/>
      <c r="C274" s="694"/>
      <c r="D274" s="1177"/>
      <c r="E274" s="1177"/>
      <c r="F274" s="644"/>
      <c r="G274" s="644"/>
      <c r="H274" s="644"/>
      <c r="I274" s="644"/>
      <c r="J274" s="644"/>
      <c r="K274" s="644"/>
      <c r="L274" s="644"/>
      <c r="M274" s="1177"/>
      <c r="N274" s="644"/>
      <c r="O274" s="698"/>
      <c r="P274" s="698"/>
    </row>
    <row r="275" spans="1:16" x14ac:dyDescent="0.2">
      <c r="A275" s="697">
        <v>15</v>
      </c>
      <c r="B275" s="689">
        <v>318504</v>
      </c>
      <c r="C275" s="689" t="s">
        <v>148</v>
      </c>
      <c r="D275" s="1176">
        <v>0.28199999999999997</v>
      </c>
      <c r="E275" s="1176">
        <v>0.28199999999999997</v>
      </c>
      <c r="F275" s="643"/>
      <c r="G275" s="643"/>
      <c r="H275" s="643"/>
      <c r="I275" s="643">
        <v>2E-3</v>
      </c>
      <c r="J275" s="643">
        <f t="shared" si="30"/>
        <v>0.70921985815602839</v>
      </c>
      <c r="K275" s="643">
        <v>2E-3</v>
      </c>
      <c r="L275" s="643">
        <f t="shared" si="31"/>
        <v>0.70921985815602839</v>
      </c>
      <c r="M275" s="1176">
        <v>0.28199999999999997</v>
      </c>
      <c r="N275" s="643">
        <f t="shared" si="32"/>
        <v>100</v>
      </c>
      <c r="O275" s="697">
        <v>8</v>
      </c>
      <c r="P275" s="697">
        <v>2024</v>
      </c>
    </row>
    <row r="276" spans="1:16" x14ac:dyDescent="0.2">
      <c r="A276" s="698"/>
      <c r="B276" s="694"/>
      <c r="C276" s="694"/>
      <c r="D276" s="1177"/>
      <c r="E276" s="1177"/>
      <c r="F276" s="644"/>
      <c r="G276" s="644"/>
      <c r="H276" s="644"/>
      <c r="I276" s="644"/>
      <c r="J276" s="644"/>
      <c r="K276" s="644"/>
      <c r="L276" s="644"/>
      <c r="M276" s="1177"/>
      <c r="N276" s="644"/>
      <c r="O276" s="698"/>
      <c r="P276" s="698"/>
    </row>
    <row r="277" spans="1:16" x14ac:dyDescent="0.2">
      <c r="A277" s="697">
        <v>16</v>
      </c>
      <c r="B277" s="689">
        <v>311254</v>
      </c>
      <c r="C277" s="689" t="s">
        <v>149</v>
      </c>
      <c r="D277" s="1176">
        <v>0.8</v>
      </c>
      <c r="E277" s="1176">
        <v>0.8</v>
      </c>
      <c r="F277" s="643"/>
      <c r="G277" s="643"/>
      <c r="H277" s="643"/>
      <c r="I277" s="643">
        <v>0</v>
      </c>
      <c r="J277" s="643">
        <f t="shared" si="30"/>
        <v>0</v>
      </c>
      <c r="K277" s="643">
        <v>0</v>
      </c>
      <c r="L277" s="643">
        <f t="shared" si="31"/>
        <v>0</v>
      </c>
      <c r="M277" s="1176">
        <v>0.8</v>
      </c>
      <c r="N277" s="643">
        <f t="shared" si="32"/>
        <v>100</v>
      </c>
      <c r="O277" s="697">
        <v>9</v>
      </c>
      <c r="P277" s="697">
        <v>2024</v>
      </c>
    </row>
    <row r="278" spans="1:16" x14ac:dyDescent="0.2">
      <c r="A278" s="698"/>
      <c r="B278" s="694"/>
      <c r="C278" s="694"/>
      <c r="D278" s="1177"/>
      <c r="E278" s="1177"/>
      <c r="F278" s="644"/>
      <c r="G278" s="644"/>
      <c r="H278" s="644"/>
      <c r="I278" s="644"/>
      <c r="J278" s="644"/>
      <c r="K278" s="644"/>
      <c r="L278" s="644"/>
      <c r="M278" s="1177"/>
      <c r="N278" s="644"/>
      <c r="O278" s="698"/>
      <c r="P278" s="698"/>
    </row>
    <row r="279" spans="1:16" x14ac:dyDescent="0.2">
      <c r="A279" s="697">
        <v>17</v>
      </c>
      <c r="B279" s="689">
        <v>318506</v>
      </c>
      <c r="C279" s="689" t="s">
        <v>150</v>
      </c>
      <c r="D279" s="1176">
        <v>1.103</v>
      </c>
      <c r="E279" s="1176">
        <v>1.103</v>
      </c>
      <c r="F279" s="643"/>
      <c r="G279" s="643"/>
      <c r="H279" s="643"/>
      <c r="I279" s="643">
        <v>3.0000000000000001E-3</v>
      </c>
      <c r="J279" s="643">
        <f t="shared" si="30"/>
        <v>0.27198549410698097</v>
      </c>
      <c r="K279" s="643">
        <v>3.0000000000000001E-3</v>
      </c>
      <c r="L279" s="643">
        <f t="shared" si="31"/>
        <v>0.27198549410698097</v>
      </c>
      <c r="M279" s="1176">
        <v>1.103</v>
      </c>
      <c r="N279" s="643">
        <f t="shared" si="32"/>
        <v>100</v>
      </c>
      <c r="O279" s="697">
        <v>8</v>
      </c>
      <c r="P279" s="697">
        <v>2024</v>
      </c>
    </row>
    <row r="280" spans="1:16" x14ac:dyDescent="0.2">
      <c r="A280" s="698"/>
      <c r="B280" s="694"/>
      <c r="C280" s="694"/>
      <c r="D280" s="1177"/>
      <c r="E280" s="1177"/>
      <c r="F280" s="644"/>
      <c r="G280" s="644"/>
      <c r="H280" s="644"/>
      <c r="I280" s="644"/>
      <c r="J280" s="644"/>
      <c r="K280" s="644"/>
      <c r="L280" s="644"/>
      <c r="M280" s="1177"/>
      <c r="N280" s="644"/>
      <c r="O280" s="698"/>
      <c r="P280" s="698"/>
    </row>
    <row r="281" spans="1:16" x14ac:dyDescent="0.2">
      <c r="A281" s="697">
        <v>18</v>
      </c>
      <c r="B281" s="689">
        <v>312529</v>
      </c>
      <c r="C281" s="689" t="s">
        <v>151</v>
      </c>
      <c r="D281" s="1176">
        <v>2</v>
      </c>
      <c r="E281" s="1176">
        <v>2</v>
      </c>
      <c r="F281" s="643"/>
      <c r="G281" s="643"/>
      <c r="H281" s="643"/>
      <c r="I281" s="643">
        <v>0</v>
      </c>
      <c r="J281" s="643">
        <f t="shared" si="30"/>
        <v>0</v>
      </c>
      <c r="K281" s="643">
        <v>0</v>
      </c>
      <c r="L281" s="643">
        <f t="shared" si="31"/>
        <v>0</v>
      </c>
      <c r="M281" s="1176">
        <v>2</v>
      </c>
      <c r="N281" s="643">
        <f t="shared" si="32"/>
        <v>100</v>
      </c>
      <c r="O281" s="697">
        <v>8</v>
      </c>
      <c r="P281" s="697">
        <v>2024</v>
      </c>
    </row>
    <row r="282" spans="1:16" x14ac:dyDescent="0.2">
      <c r="A282" s="698"/>
      <c r="B282" s="694"/>
      <c r="C282" s="694"/>
      <c r="D282" s="1177"/>
      <c r="E282" s="1177"/>
      <c r="F282" s="644"/>
      <c r="G282" s="644"/>
      <c r="H282" s="644"/>
      <c r="I282" s="644"/>
      <c r="J282" s="644"/>
      <c r="K282" s="644"/>
      <c r="L282" s="644"/>
      <c r="M282" s="1177"/>
      <c r="N282" s="644"/>
      <c r="O282" s="698"/>
      <c r="P282" s="698"/>
    </row>
    <row r="283" spans="1:16" x14ac:dyDescent="0.2">
      <c r="A283" s="697">
        <v>19</v>
      </c>
      <c r="B283" s="689">
        <v>312560</v>
      </c>
      <c r="C283" s="689" t="s">
        <v>152</v>
      </c>
      <c r="D283" s="1176">
        <v>4.2</v>
      </c>
      <c r="E283" s="1176">
        <v>4.2</v>
      </c>
      <c r="F283" s="643"/>
      <c r="G283" s="643"/>
      <c r="H283" s="643"/>
      <c r="I283" s="643">
        <v>0</v>
      </c>
      <c r="J283" s="643">
        <f t="shared" si="30"/>
        <v>0</v>
      </c>
      <c r="K283" s="643">
        <v>0</v>
      </c>
      <c r="L283" s="643">
        <f t="shared" si="31"/>
        <v>0</v>
      </c>
      <c r="M283" s="1176">
        <v>4.2</v>
      </c>
      <c r="N283" s="643">
        <f t="shared" si="32"/>
        <v>100</v>
      </c>
      <c r="O283" s="697">
        <v>9</v>
      </c>
      <c r="P283" s="697">
        <v>2024</v>
      </c>
    </row>
    <row r="284" spans="1:16" x14ac:dyDescent="0.2">
      <c r="A284" s="698"/>
      <c r="B284" s="694"/>
      <c r="C284" s="694"/>
      <c r="D284" s="1177"/>
      <c r="E284" s="1177"/>
      <c r="F284" s="644"/>
      <c r="G284" s="644"/>
      <c r="H284" s="644"/>
      <c r="I284" s="644"/>
      <c r="J284" s="644"/>
      <c r="K284" s="644"/>
      <c r="L284" s="644"/>
      <c r="M284" s="1177"/>
      <c r="N284" s="644"/>
      <c r="O284" s="698"/>
      <c r="P284" s="698"/>
    </row>
    <row r="285" spans="1:16" x14ac:dyDescent="0.2">
      <c r="A285" s="697">
        <v>20</v>
      </c>
      <c r="B285" s="689">
        <v>312598</v>
      </c>
      <c r="C285" s="689" t="s">
        <v>153</v>
      </c>
      <c r="D285" s="1176">
        <v>0.64200000000000002</v>
      </c>
      <c r="E285" s="1176">
        <v>0.64200000000000002</v>
      </c>
      <c r="F285" s="643"/>
      <c r="G285" s="643"/>
      <c r="H285" s="643"/>
      <c r="I285" s="643">
        <v>2E-3</v>
      </c>
      <c r="J285" s="643">
        <f t="shared" si="30"/>
        <v>0.3115264797507788</v>
      </c>
      <c r="K285" s="643">
        <v>2E-3</v>
      </c>
      <c r="L285" s="643">
        <f t="shared" si="31"/>
        <v>0.3115264797507788</v>
      </c>
      <c r="M285" s="1176">
        <v>0.64200000000000002</v>
      </c>
      <c r="N285" s="643">
        <f t="shared" si="32"/>
        <v>100</v>
      </c>
      <c r="O285" s="697">
        <v>5</v>
      </c>
      <c r="P285" s="697">
        <v>2025</v>
      </c>
    </row>
    <row r="286" spans="1:16" x14ac:dyDescent="0.2">
      <c r="A286" s="698"/>
      <c r="B286" s="694"/>
      <c r="C286" s="694"/>
      <c r="D286" s="1177"/>
      <c r="E286" s="1177"/>
      <c r="F286" s="644"/>
      <c r="G286" s="644"/>
      <c r="H286" s="644"/>
      <c r="I286" s="644"/>
      <c r="J286" s="644"/>
      <c r="K286" s="644"/>
      <c r="L286" s="644"/>
      <c r="M286" s="1177"/>
      <c r="N286" s="644"/>
      <c r="O286" s="698"/>
      <c r="P286" s="698"/>
    </row>
    <row r="287" spans="1:16" x14ac:dyDescent="0.2">
      <c r="A287" s="697">
        <v>21</v>
      </c>
      <c r="B287" s="689">
        <v>320304</v>
      </c>
      <c r="C287" s="689" t="s">
        <v>154</v>
      </c>
      <c r="D287" s="1176">
        <v>0.128</v>
      </c>
      <c r="E287" s="1176">
        <v>0.128</v>
      </c>
      <c r="F287" s="643"/>
      <c r="G287" s="643"/>
      <c r="H287" s="643"/>
      <c r="I287" s="643">
        <v>0</v>
      </c>
      <c r="J287" s="643">
        <f t="shared" si="30"/>
        <v>0</v>
      </c>
      <c r="K287" s="643">
        <v>0</v>
      </c>
      <c r="L287" s="643">
        <f t="shared" si="31"/>
        <v>0</v>
      </c>
      <c r="M287" s="1176">
        <v>0.128</v>
      </c>
      <c r="N287" s="643">
        <f t="shared" si="32"/>
        <v>100</v>
      </c>
      <c r="O287" s="697">
        <v>9</v>
      </c>
      <c r="P287" s="697">
        <v>2024</v>
      </c>
    </row>
    <row r="288" spans="1:16" x14ac:dyDescent="0.2">
      <c r="A288" s="698"/>
      <c r="B288" s="694"/>
      <c r="C288" s="694"/>
      <c r="D288" s="1177"/>
      <c r="E288" s="1177"/>
      <c r="F288" s="644"/>
      <c r="G288" s="644"/>
      <c r="H288" s="644"/>
      <c r="I288" s="644"/>
      <c r="J288" s="644"/>
      <c r="K288" s="644"/>
      <c r="L288" s="644"/>
      <c r="M288" s="1177"/>
      <c r="N288" s="644"/>
      <c r="O288" s="698"/>
      <c r="P288" s="698"/>
    </row>
    <row r="289" spans="1:16" ht="18.75" customHeight="1" x14ac:dyDescent="0.2">
      <c r="A289" s="1167" t="s">
        <v>51</v>
      </c>
      <c r="B289" s="1168"/>
      <c r="C289" s="1169"/>
      <c r="D289" s="251">
        <f>SUM(D247:D288)</f>
        <v>31.855999999999998</v>
      </c>
      <c r="E289" s="461">
        <f>SUM(E247:E288)</f>
        <v>31.855999999999998</v>
      </c>
      <c r="F289" s="68"/>
      <c r="G289" s="68"/>
      <c r="H289" s="68"/>
      <c r="I289" s="68">
        <f>SUM(I247:I288)</f>
        <v>1.9730000000000001</v>
      </c>
      <c r="J289" s="106">
        <f>I289/E289*100</f>
        <v>6.1934957307885492</v>
      </c>
      <c r="K289" s="68">
        <f>SUM(K247:K288)</f>
        <v>7.3029999999999999</v>
      </c>
      <c r="L289" s="106">
        <f>K289/E289*100</f>
        <v>22.925037669512811</v>
      </c>
      <c r="M289" s="243">
        <f>SUM(M247:M288)</f>
        <v>31.855999999999998</v>
      </c>
      <c r="N289" s="106">
        <f>M289/E289*100</f>
        <v>100</v>
      </c>
      <c r="O289" s="108"/>
      <c r="P289" s="117"/>
    </row>
    <row r="290" spans="1:16" ht="19.5" customHeight="1" x14ac:dyDescent="0.2">
      <c r="A290" s="1173" t="s">
        <v>50</v>
      </c>
      <c r="B290" s="1174"/>
      <c r="C290" s="1175"/>
      <c r="D290" s="252">
        <f>D10+D26+D183+D199+D245+D289</f>
        <v>1155.9829999999999</v>
      </c>
      <c r="E290" s="252">
        <f>E10+E26+E183+E199+E245+E289</f>
        <v>713.08299999999986</v>
      </c>
      <c r="F290" s="252"/>
      <c r="G290" s="252"/>
      <c r="H290" s="252"/>
      <c r="I290" s="252">
        <f>I10+I26+I183+I199+I245+I289</f>
        <v>308.38896000000005</v>
      </c>
      <c r="J290" s="252">
        <f>I290/E290*100</f>
        <v>43.247274160231015</v>
      </c>
      <c r="K290" s="252">
        <f>K10+K26+K183+K199+K245+K289</f>
        <v>391.47406000000001</v>
      </c>
      <c r="L290" s="252">
        <f>K290/E290*100</f>
        <v>54.898807011245545</v>
      </c>
      <c r="M290" s="252">
        <f>M10+M26+M183+M199+M245+M289</f>
        <v>612.28481999999997</v>
      </c>
      <c r="N290" s="148">
        <f>M290/E290*100</f>
        <v>85.864453366578658</v>
      </c>
      <c r="O290" s="119"/>
      <c r="P290" s="120"/>
    </row>
    <row r="298" spans="1:16" x14ac:dyDescent="0.2">
      <c r="I298" s="41"/>
    </row>
  </sheetData>
  <mergeCells count="372"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A26:C26"/>
    <mergeCell ref="F283:F284"/>
    <mergeCell ref="G283:G284"/>
    <mergeCell ref="H283:H284"/>
    <mergeCell ref="F285:F286"/>
    <mergeCell ref="G285:G286"/>
    <mergeCell ref="H285:H286"/>
    <mergeCell ref="F279:F280"/>
    <mergeCell ref="G279:G280"/>
    <mergeCell ref="H279:H280"/>
    <mergeCell ref="F281:F282"/>
    <mergeCell ref="G281:G282"/>
    <mergeCell ref="H281:H282"/>
    <mergeCell ref="F277:F278"/>
    <mergeCell ref="G277:G278"/>
    <mergeCell ref="H277:H278"/>
    <mergeCell ref="F271:F272"/>
    <mergeCell ref="G271:G272"/>
    <mergeCell ref="H269:H270"/>
    <mergeCell ref="H271:H272"/>
    <mergeCell ref="F273:F274"/>
    <mergeCell ref="G273:G274"/>
    <mergeCell ref="H273:H274"/>
    <mergeCell ref="F263:F264"/>
    <mergeCell ref="F265:F266"/>
    <mergeCell ref="G265:G266"/>
    <mergeCell ref="H265:H266"/>
    <mergeCell ref="F275:F276"/>
    <mergeCell ref="G275:G276"/>
    <mergeCell ref="H275:H276"/>
    <mergeCell ref="F259:F260"/>
    <mergeCell ref="G259:G260"/>
    <mergeCell ref="H259:H260"/>
    <mergeCell ref="F261:F262"/>
    <mergeCell ref="G261:G262"/>
    <mergeCell ref="H261:H262"/>
    <mergeCell ref="I283:I284"/>
    <mergeCell ref="J283:J284"/>
    <mergeCell ref="K283:K284"/>
    <mergeCell ref="L283:L284"/>
    <mergeCell ref="M283:M284"/>
    <mergeCell ref="L279:L280"/>
    <mergeCell ref="M279:M280"/>
    <mergeCell ref="L275:L276"/>
    <mergeCell ref="G263:G264"/>
    <mergeCell ref="H263:H264"/>
    <mergeCell ref="M275:M276"/>
    <mergeCell ref="L271:L272"/>
    <mergeCell ref="M271:M272"/>
    <mergeCell ref="N287:N288"/>
    <mergeCell ref="O287:O288"/>
    <mergeCell ref="P287:P288"/>
    <mergeCell ref="N283:N284"/>
    <mergeCell ref="O283:O284"/>
    <mergeCell ref="P283:P284"/>
    <mergeCell ref="M285:M286"/>
    <mergeCell ref="N285:N286"/>
    <mergeCell ref="O285:O286"/>
    <mergeCell ref="P285:P286"/>
    <mergeCell ref="A289:C289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A287:A288"/>
    <mergeCell ref="B287:B288"/>
    <mergeCell ref="C287:C288"/>
    <mergeCell ref="D287:D288"/>
    <mergeCell ref="E287:E288"/>
    <mergeCell ref="A285:A286"/>
    <mergeCell ref="B285:B286"/>
    <mergeCell ref="C285:C286"/>
    <mergeCell ref="D285:D286"/>
    <mergeCell ref="E285:E286"/>
    <mergeCell ref="I285:I286"/>
    <mergeCell ref="J285:J286"/>
    <mergeCell ref="K285:K286"/>
    <mergeCell ref="L285:L286"/>
    <mergeCell ref="A283:A284"/>
    <mergeCell ref="B283:B284"/>
    <mergeCell ref="C283:C284"/>
    <mergeCell ref="D283:D284"/>
    <mergeCell ref="E283:E284"/>
    <mergeCell ref="N279:N280"/>
    <mergeCell ref="O279:O280"/>
    <mergeCell ref="P279:P280"/>
    <mergeCell ref="A281:A282"/>
    <mergeCell ref="B281:B282"/>
    <mergeCell ref="C281:C282"/>
    <mergeCell ref="D281:D282"/>
    <mergeCell ref="E281:E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I279:I280"/>
    <mergeCell ref="J279:J280"/>
    <mergeCell ref="K279:K280"/>
    <mergeCell ref="A279:A280"/>
    <mergeCell ref="B279:B280"/>
    <mergeCell ref="C279:C280"/>
    <mergeCell ref="D279:D280"/>
    <mergeCell ref="E279:E280"/>
    <mergeCell ref="N275:N276"/>
    <mergeCell ref="O275:O276"/>
    <mergeCell ref="P275:P276"/>
    <mergeCell ref="A277:A278"/>
    <mergeCell ref="B277:B278"/>
    <mergeCell ref="C277:C278"/>
    <mergeCell ref="D277:D278"/>
    <mergeCell ref="E277:E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I275:I276"/>
    <mergeCell ref="J275:J276"/>
    <mergeCell ref="K275:K276"/>
    <mergeCell ref="A275:A276"/>
    <mergeCell ref="B275:B276"/>
    <mergeCell ref="C275:C276"/>
    <mergeCell ref="D275:D276"/>
    <mergeCell ref="E275:E276"/>
    <mergeCell ref="N271:N272"/>
    <mergeCell ref="O271:O272"/>
    <mergeCell ref="P271:P272"/>
    <mergeCell ref="A273:A274"/>
    <mergeCell ref="B273:B274"/>
    <mergeCell ref="C273:C274"/>
    <mergeCell ref="D273:D274"/>
    <mergeCell ref="E273:E274"/>
    <mergeCell ref="I273:I274"/>
    <mergeCell ref="J273:J274"/>
    <mergeCell ref="K273:K274"/>
    <mergeCell ref="L273:L274"/>
    <mergeCell ref="M273:M274"/>
    <mergeCell ref="N273:N274"/>
    <mergeCell ref="O273:O274"/>
    <mergeCell ref="P273:P274"/>
    <mergeCell ref="I271:I272"/>
    <mergeCell ref="J271:J272"/>
    <mergeCell ref="K271:K272"/>
    <mergeCell ref="A271:A272"/>
    <mergeCell ref="B271:B272"/>
    <mergeCell ref="C271:C272"/>
    <mergeCell ref="D271:D272"/>
    <mergeCell ref="E271:E272"/>
    <mergeCell ref="N267:N268"/>
    <mergeCell ref="E267:E268"/>
    <mergeCell ref="F267:F268"/>
    <mergeCell ref="G267:G268"/>
    <mergeCell ref="H267:H268"/>
    <mergeCell ref="F269:F270"/>
    <mergeCell ref="G269:G270"/>
    <mergeCell ref="O267:O268"/>
    <mergeCell ref="P267:P268"/>
    <mergeCell ref="A269:A270"/>
    <mergeCell ref="B269:B270"/>
    <mergeCell ref="C269:C270"/>
    <mergeCell ref="D269:D270"/>
    <mergeCell ref="E269:E270"/>
    <mergeCell ref="I269:I270"/>
    <mergeCell ref="J269:J270"/>
    <mergeCell ref="K269:K270"/>
    <mergeCell ref="L269:L270"/>
    <mergeCell ref="M269:M270"/>
    <mergeCell ref="N269:N270"/>
    <mergeCell ref="O269:O270"/>
    <mergeCell ref="P269:P270"/>
    <mergeCell ref="I267:I268"/>
    <mergeCell ref="J267:J268"/>
    <mergeCell ref="K267:K268"/>
    <mergeCell ref="L267:L268"/>
    <mergeCell ref="M267:M268"/>
    <mergeCell ref="A267:A268"/>
    <mergeCell ref="B267:B268"/>
    <mergeCell ref="C267:C268"/>
    <mergeCell ref="D267:D268"/>
    <mergeCell ref="N263:N264"/>
    <mergeCell ref="O263:O264"/>
    <mergeCell ref="P263:P264"/>
    <mergeCell ref="A265:A266"/>
    <mergeCell ref="B265:B266"/>
    <mergeCell ref="C265:C266"/>
    <mergeCell ref="D265:D266"/>
    <mergeCell ref="E265:E266"/>
    <mergeCell ref="I265:I266"/>
    <mergeCell ref="J265:J266"/>
    <mergeCell ref="K265:K266"/>
    <mergeCell ref="L265:L266"/>
    <mergeCell ref="M265:M266"/>
    <mergeCell ref="N265:N266"/>
    <mergeCell ref="O265:O266"/>
    <mergeCell ref="P265:P266"/>
    <mergeCell ref="I263:I264"/>
    <mergeCell ref="J263:J264"/>
    <mergeCell ref="K263:K264"/>
    <mergeCell ref="L263:L264"/>
    <mergeCell ref="M263:M264"/>
    <mergeCell ref="A263:A264"/>
    <mergeCell ref="B263:B264"/>
    <mergeCell ref="C263:C264"/>
    <mergeCell ref="D263:D264"/>
    <mergeCell ref="E263:E264"/>
    <mergeCell ref="N259:N260"/>
    <mergeCell ref="O259:O260"/>
    <mergeCell ref="P259:P260"/>
    <mergeCell ref="A261:A262"/>
    <mergeCell ref="B261:B262"/>
    <mergeCell ref="C261:C262"/>
    <mergeCell ref="D261:D262"/>
    <mergeCell ref="E261:E262"/>
    <mergeCell ref="I261:I262"/>
    <mergeCell ref="J261:J262"/>
    <mergeCell ref="K261:K262"/>
    <mergeCell ref="L261:L262"/>
    <mergeCell ref="M261:M262"/>
    <mergeCell ref="N261:N262"/>
    <mergeCell ref="O261:O262"/>
    <mergeCell ref="P261:P262"/>
    <mergeCell ref="I259:I260"/>
    <mergeCell ref="J259:J260"/>
    <mergeCell ref="K259:K260"/>
    <mergeCell ref="L259:L260"/>
    <mergeCell ref="M259:M260"/>
    <mergeCell ref="A259:A260"/>
    <mergeCell ref="A257:A258"/>
    <mergeCell ref="B257:B258"/>
    <mergeCell ref="C257:C258"/>
    <mergeCell ref="D257:D258"/>
    <mergeCell ref="E257:E258"/>
    <mergeCell ref="I257:I258"/>
    <mergeCell ref="J257:J258"/>
    <mergeCell ref="K257:K258"/>
    <mergeCell ref="L257:L258"/>
    <mergeCell ref="F257:F258"/>
    <mergeCell ref="G257:G258"/>
    <mergeCell ref="H257:H258"/>
    <mergeCell ref="B259:B260"/>
    <mergeCell ref="C259:C260"/>
    <mergeCell ref="D259:D260"/>
    <mergeCell ref="E259:E260"/>
    <mergeCell ref="N255:N256"/>
    <mergeCell ref="O255:O256"/>
    <mergeCell ref="P255:P256"/>
    <mergeCell ref="M257:M258"/>
    <mergeCell ref="N257:N258"/>
    <mergeCell ref="O257:O258"/>
    <mergeCell ref="P257:P258"/>
    <mergeCell ref="I255:I256"/>
    <mergeCell ref="J255:J256"/>
    <mergeCell ref="K255:K256"/>
    <mergeCell ref="L255:L256"/>
    <mergeCell ref="G255:G256"/>
    <mergeCell ref="H255:H256"/>
    <mergeCell ref="K249:K250"/>
    <mergeCell ref="N253:N254"/>
    <mergeCell ref="O253:O254"/>
    <mergeCell ref="K251:K252"/>
    <mergeCell ref="L251:L252"/>
    <mergeCell ref="M251:M252"/>
    <mergeCell ref="F255:F256"/>
    <mergeCell ref="P253:P254"/>
    <mergeCell ref="I251:I252"/>
    <mergeCell ref="J251:J252"/>
    <mergeCell ref="F251:F252"/>
    <mergeCell ref="G251:G252"/>
    <mergeCell ref="H251:H252"/>
    <mergeCell ref="F253:F254"/>
    <mergeCell ref="G253:G254"/>
    <mergeCell ref="H253:H254"/>
    <mergeCell ref="P251:P252"/>
    <mergeCell ref="N251:N252"/>
    <mergeCell ref="O251:O252"/>
    <mergeCell ref="L249:L250"/>
    <mergeCell ref="M249:M250"/>
    <mergeCell ref="N249:N250"/>
    <mergeCell ref="O249:O250"/>
    <mergeCell ref="P249:P250"/>
    <mergeCell ref="G247:G248"/>
    <mergeCell ref="H247:H248"/>
    <mergeCell ref="A251:A252"/>
    <mergeCell ref="B251:B252"/>
    <mergeCell ref="C251:C252"/>
    <mergeCell ref="D251:D252"/>
    <mergeCell ref="E251:E252"/>
    <mergeCell ref="M255:M256"/>
    <mergeCell ref="A255:A256"/>
    <mergeCell ref="B255:B256"/>
    <mergeCell ref="C255:C256"/>
    <mergeCell ref="D255:D256"/>
    <mergeCell ref="E255:E256"/>
    <mergeCell ref="A253:A254"/>
    <mergeCell ref="B253:B254"/>
    <mergeCell ref="C253:C254"/>
    <mergeCell ref="D253:D254"/>
    <mergeCell ref="E253:E254"/>
    <mergeCell ref="I253:I254"/>
    <mergeCell ref="J253:J254"/>
    <mergeCell ref="K253:K254"/>
    <mergeCell ref="L253:L254"/>
    <mergeCell ref="M253:M254"/>
    <mergeCell ref="J249:J250"/>
    <mergeCell ref="O20:P20"/>
    <mergeCell ref="O21:P21"/>
    <mergeCell ref="O22:P22"/>
    <mergeCell ref="A290:C290"/>
    <mergeCell ref="F4:H5"/>
    <mergeCell ref="I4:J5"/>
    <mergeCell ref="A8:P8"/>
    <mergeCell ref="A11:P11"/>
    <mergeCell ref="A199:C199"/>
    <mergeCell ref="A247:A248"/>
    <mergeCell ref="B247:B248"/>
    <mergeCell ref="C247:C248"/>
    <mergeCell ref="D247:D248"/>
    <mergeCell ref="E247:E248"/>
    <mergeCell ref="I247:I248"/>
    <mergeCell ref="A10:C10"/>
    <mergeCell ref="P247:P248"/>
    <mergeCell ref="F247:F248"/>
    <mergeCell ref="J247:J248"/>
    <mergeCell ref="K247:K248"/>
    <mergeCell ref="L247:L248"/>
    <mergeCell ref="M247:M248"/>
    <mergeCell ref="N247:N248"/>
    <mergeCell ref="O247:O248"/>
    <mergeCell ref="O25:P25"/>
    <mergeCell ref="O24:P24"/>
    <mergeCell ref="O23:P23"/>
    <mergeCell ref="A245:C245"/>
    <mergeCell ref="A1:P1"/>
    <mergeCell ref="A2:A6"/>
    <mergeCell ref="B2:B6"/>
    <mergeCell ref="C2:C6"/>
    <mergeCell ref="D2:E5"/>
    <mergeCell ref="F2:N2"/>
    <mergeCell ref="O2:P5"/>
    <mergeCell ref="F3:J3"/>
    <mergeCell ref="K3:L5"/>
    <mergeCell ref="M3:N5"/>
    <mergeCell ref="A27:P27"/>
    <mergeCell ref="A183:C183"/>
    <mergeCell ref="O12:P12"/>
    <mergeCell ref="O13:P13"/>
    <mergeCell ref="O14:P14"/>
    <mergeCell ref="O15:P15"/>
    <mergeCell ref="O16:P16"/>
    <mergeCell ref="O17:P17"/>
    <mergeCell ref="O18:P18"/>
    <mergeCell ref="O19:P19"/>
  </mergeCells>
  <pageMargins left="0.7" right="0.7" top="0.75" bottom="0.75" header="0.3" footer="0.3"/>
  <pageSetup paperSize="9" scale="47" orientation="portrait" r:id="rId1"/>
  <rowBreaks count="1" manualBreakCount="1"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№2.2 Стерлитамак. агл</vt:lpstr>
      <vt:lpstr>Таблица №6 Стерлитамакская агл</vt:lpstr>
      <vt:lpstr>'Таблица №2.2 Стерлитамак. агл'!Область_печати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Полуэктова Евгения Анатольевна</dc:creator>
  <cp:lastModifiedBy>Пользователь</cp:lastModifiedBy>
  <cp:lastPrinted>2019-11-11T12:10:39Z</cp:lastPrinted>
  <dcterms:created xsi:type="dcterms:W3CDTF">2018-08-07T10:42:28Z</dcterms:created>
  <dcterms:modified xsi:type="dcterms:W3CDTF">2020-04-13T06:40:28Z</dcterms:modified>
</cp:coreProperties>
</file>